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eiro de Escola" sheetId="1" state="visible" r:id="rId3"/>
  </sheets>
  <definedNames>
    <definedName function="false" hidden="false" localSheetId="0" name="_xlnm.Print_Area" vbProcedure="false">'Porteiro de Escola'!$A$1:$E$71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<sst xmlns="http://schemas.openxmlformats.org/spreadsheetml/2006/main" count="72" uniqueCount="69">
  <si>
    <t xml:space="preserve">Planilha de Custos Vigilante – Escola</t>
  </si>
  <si>
    <t xml:space="preserve">Descrição</t>
  </si>
  <si>
    <t xml:space="preserve">Proposta</t>
  </si>
  <si>
    <t xml:space="preserve">Total</t>
  </si>
  <si>
    <t xml:space="preserve">Quadro de Pessoal</t>
  </si>
  <si>
    <t xml:space="preserve">Índice</t>
  </si>
  <si>
    <t xml:space="preserve">Quantidade</t>
  </si>
  <si>
    <t xml:space="preserve">Salário</t>
  </si>
  <si>
    <t xml:space="preserve">R$</t>
  </si>
  <si>
    <t xml:space="preserve">1 – Vigilante</t>
  </si>
  <si>
    <t xml:space="preserve">2 – Periculosidade</t>
  </si>
  <si>
    <t xml:space="preserve">Total de Quadro Pessoal</t>
  </si>
  <si>
    <t xml:space="preserve">Encargos Sociais</t>
  </si>
  <si>
    <t xml:space="preserve">Grupo A</t>
  </si>
  <si>
    <t xml:space="preserve">FGTS</t>
  </si>
  <si>
    <t xml:space="preserve">INCRA</t>
  </si>
  <si>
    <t xml:space="preserve">INSS</t>
  </si>
  <si>
    <t xml:space="preserve">Salário Educação</t>
  </si>
  <si>
    <t xml:space="preserve">SEBRAE</t>
  </si>
  <si>
    <t xml:space="preserve">SAT + FAP</t>
  </si>
  <si>
    <t xml:space="preserve">SENAI/SENAC</t>
  </si>
  <si>
    <t xml:space="preserve">SESI/SESC</t>
  </si>
  <si>
    <t xml:space="preserve">Total Grupo A</t>
  </si>
  <si>
    <t xml:space="preserve">Grupo B</t>
  </si>
  <si>
    <t xml:space="preserve">Férias</t>
  </si>
  <si>
    <t xml:space="preserve">FGTS s/ Férias</t>
  </si>
  <si>
    <t xml:space="preserve">INSS s/Férias</t>
  </si>
  <si>
    <t xml:space="preserve">Adic 1/3 sob Férias</t>
  </si>
  <si>
    <t xml:space="preserve">INSS/FGTS s/ 1/3 Férias</t>
  </si>
  <si>
    <t xml:space="preserve">13º Salário</t>
  </si>
  <si>
    <t xml:space="preserve">FGTS s/ 13º Salário</t>
  </si>
  <si>
    <t xml:space="preserve">INSS s/ 13º Salário</t>
  </si>
  <si>
    <t xml:space="preserve">Total Grupo B</t>
  </si>
  <si>
    <t xml:space="preserve">Grupo C</t>
  </si>
  <si>
    <t xml:space="preserve">Aviso Prévio Indenizado + trabalhado</t>
  </si>
  <si>
    <t xml:space="preserve">Atestados + Acidente de Trabalho</t>
  </si>
  <si>
    <t xml:space="preserve">Faltas</t>
  </si>
  <si>
    <t xml:space="preserve">Multa FGTS</t>
  </si>
  <si>
    <t xml:space="preserve">Total Grupo C</t>
  </si>
  <si>
    <t xml:space="preserve">Grupo D</t>
  </si>
  <si>
    <t xml:space="preserve">Incidência de Encargos A sobre B</t>
  </si>
  <si>
    <t xml:space="preserve">Total Grupo D</t>
  </si>
  <si>
    <t xml:space="preserve">Total dos Encargos Sociais</t>
  </si>
  <si>
    <t xml:space="preserve">TOTAL SALÁRIOS + ENCARGOS</t>
  </si>
  <si>
    <t xml:space="preserve">BENEFÍCIOS</t>
  </si>
  <si>
    <t xml:space="preserve">Valor Unitário</t>
  </si>
  <si>
    <t xml:space="preserve">Valor Mês</t>
  </si>
  <si>
    <t xml:space="preserve">Uniformes e EPIs</t>
  </si>
  <si>
    <t xml:space="preserve">Treinamento</t>
  </si>
  <si>
    <t xml:space="preserve">Medicina e Segurança do Trabalho</t>
  </si>
  <si>
    <t xml:space="preserve">Seguro de Vida</t>
  </si>
  <si>
    <t xml:space="preserve">Plano Beneficio Familiar</t>
  </si>
  <si>
    <t xml:space="preserve">Vale Refeição</t>
  </si>
  <si>
    <t xml:space="preserve">(-) Desconto Vale</t>
  </si>
  <si>
    <t xml:space="preserve">SUBTOTAL BENEFÍCIOS</t>
  </si>
  <si>
    <t xml:space="preserve">SUBTOTAL GERAL</t>
  </si>
  <si>
    <t xml:space="preserve">Índice %</t>
  </si>
  <si>
    <t xml:space="preserve">Despesas Administrativas</t>
  </si>
  <si>
    <t xml:space="preserve">Lucro</t>
  </si>
  <si>
    <t xml:space="preserve">Impostos</t>
  </si>
  <si>
    <t xml:space="preserve">% Sobre Faturamento</t>
  </si>
  <si>
    <t xml:space="preserve">ISS</t>
  </si>
  <si>
    <t xml:space="preserve">PIS</t>
  </si>
  <si>
    <t xml:space="preserve">COFINS</t>
  </si>
  <si>
    <t xml:space="preserve">IR</t>
  </si>
  <si>
    <t xml:space="preserve">CSSL</t>
  </si>
  <si>
    <t xml:space="preserve">Total Geral</t>
  </si>
  <si>
    <t xml:space="preserve">Custo Por Funcionário</t>
  </si>
  <si>
    <t xml:space="preserve">Custo Por Hora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</si>
</sst>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-;\-* #,##0.00_-;_-* \-??_-;_-@_-"/>
    <numFmt numFmtId="166" formatCode="0%"/>
    <numFmt numFmtId="167" formatCode="0.00%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1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5" activeCellId="0" sqref="B5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6"/>
    <col collapsed="false" customWidth="true" hidden="false" outlineLevel="0" max="2" min="2" style="1" width="12.86"/>
    <col collapsed="false" customWidth="true" hidden="false" outlineLevel="0" max="3" min="3" style="1" width="15"/>
    <col collapsed="false" customWidth="true" hidden="false" outlineLevel="0" max="4" min="4" style="1" width="11.14"/>
    <col collapsed="false" customWidth="true" hidden="false" outlineLevel="0" max="5" min="5" style="1" width="14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" hidden="false" customHeight="false" outlineLevel="0" collapsed="false">
      <c r="A2" s="3"/>
      <c r="B2" s="3"/>
      <c r="C2" s="3"/>
      <c r="D2" s="3"/>
      <c r="E2" s="3"/>
    </row>
    <row r="3" customFormat="false" ht="15" hidden="false" customHeight="false" outlineLevel="0" collapsed="false">
      <c r="A3" s="4" t="s">
        <v>1</v>
      </c>
      <c r="B3" s="4" t="s">
        <v>2</v>
      </c>
      <c r="C3" s="4"/>
      <c r="D3" s="4"/>
      <c r="E3" s="4" t="s">
        <v>3</v>
      </c>
    </row>
    <row r="4" customFormat="false" ht="15" hidden="false" customHeight="false" outlineLevel="0" collapsed="false">
      <c r="A4" s="5"/>
      <c r="B4" s="5"/>
      <c r="C4" s="5"/>
      <c r="D4" s="5"/>
      <c r="E4" s="5"/>
    </row>
    <row r="5" customFormat="false" ht="15" hidden="false" customHeight="false" outlineLevel="0" collapsed="false">
      <c r="A5" s="4" t="s">
        <v>4</v>
      </c>
      <c r="B5" s="4"/>
      <c r="C5" s="4"/>
      <c r="D5" s="4"/>
      <c r="E5" s="4"/>
    </row>
    <row r="6" customFormat="false" ht="15" hidden="false" customHeight="false" outlineLevel="0" collapsed="false">
      <c r="A6" s="6"/>
      <c r="B6" s="4" t="s">
        <v>5</v>
      </c>
      <c r="C6" s="4" t="s">
        <v>6</v>
      </c>
      <c r="D6" s="4" t="s">
        <v>7</v>
      </c>
      <c r="E6" s="4" t="s">
        <v>8</v>
      </c>
    </row>
    <row r="7" customFormat="false" ht="15" hidden="false" customHeight="false" outlineLevel="0" collapsed="false">
      <c r="A7" s="7" t="s">
        <v>9</v>
      </c>
      <c r="B7" s="7"/>
      <c r="C7" s="7" t="n">
        <v>1</v>
      </c>
      <c r="D7" s="8" t="n">
        <v>2105.4</v>
      </c>
      <c r="E7" s="8" t="n">
        <f aca="false">C7*D7</f>
        <v>2105.4</v>
      </c>
    </row>
    <row r="8" customFormat="false" ht="15" hidden="false" customHeight="false" outlineLevel="0" collapsed="false">
      <c r="A8" s="7" t="s">
        <v>10</v>
      </c>
      <c r="B8" s="7"/>
      <c r="C8" s="7" t="n">
        <v>1</v>
      </c>
      <c r="D8" s="9" t="n">
        <v>0.3</v>
      </c>
      <c r="E8" s="8" t="n">
        <f aca="false">E7*D8</f>
        <v>631.62</v>
      </c>
    </row>
    <row r="9" customFormat="false" ht="15" hidden="false" customHeight="false" outlineLevel="0" collapsed="false">
      <c r="A9" s="10" t="s">
        <v>11</v>
      </c>
      <c r="B9" s="11"/>
      <c r="C9" s="11"/>
      <c r="D9" s="12"/>
      <c r="E9" s="12" t="n">
        <f aca="false">SUM(E7:E8)</f>
        <v>2737.02</v>
      </c>
    </row>
    <row r="10" customFormat="false" ht="15" hidden="false" customHeight="false" outlineLevel="0" collapsed="false">
      <c r="A10" s="13"/>
      <c r="B10" s="13"/>
      <c r="C10" s="13"/>
      <c r="D10" s="13"/>
      <c r="E10" s="13"/>
    </row>
    <row r="11" customFormat="false" ht="15" hidden="false" customHeight="false" outlineLevel="0" collapsed="false">
      <c r="A11" s="14" t="s">
        <v>12</v>
      </c>
      <c r="B11" s="14"/>
      <c r="C11" s="14"/>
      <c r="D11" s="14"/>
      <c r="E11" s="14"/>
      <c r="F11" s="15"/>
    </row>
    <row r="12" customFormat="false" ht="15" hidden="false" customHeight="false" outlineLevel="0" collapsed="false">
      <c r="A12" s="16" t="s">
        <v>13</v>
      </c>
      <c r="B12" s="7"/>
      <c r="C12" s="7"/>
      <c r="D12" s="7"/>
      <c r="E12" s="7"/>
      <c r="F12" s="15"/>
    </row>
    <row r="13" customFormat="false" ht="15" hidden="false" customHeight="false" outlineLevel="0" collapsed="false">
      <c r="A13" s="7" t="s">
        <v>14</v>
      </c>
      <c r="B13" s="17" t="n">
        <v>0.08</v>
      </c>
      <c r="C13" s="7"/>
      <c r="D13" s="7"/>
      <c r="E13" s="18" t="n">
        <f aca="false">$E$9*B13</f>
        <v>218.9616</v>
      </c>
      <c r="F13" s="15"/>
    </row>
    <row r="14" customFormat="false" ht="15" hidden="false" customHeight="false" outlineLevel="0" collapsed="false">
      <c r="A14" s="7" t="s">
        <v>15</v>
      </c>
      <c r="B14" s="17" t="n">
        <v>0.002</v>
      </c>
      <c r="C14" s="7"/>
      <c r="D14" s="7"/>
      <c r="E14" s="18" t="n">
        <f aca="false">$E$9*B14</f>
        <v>5.47404</v>
      </c>
      <c r="F14" s="15"/>
    </row>
    <row r="15" customFormat="false" ht="15" hidden="false" customHeight="false" outlineLevel="0" collapsed="false">
      <c r="A15" s="7" t="s">
        <v>16</v>
      </c>
      <c r="B15" s="17" t="n">
        <v>0.2</v>
      </c>
      <c r="C15" s="7"/>
      <c r="D15" s="7"/>
      <c r="E15" s="18" t="n">
        <f aca="false">$E$9*B15</f>
        <v>547.404</v>
      </c>
      <c r="F15" s="15"/>
    </row>
    <row r="16" customFormat="false" ht="15" hidden="false" customHeight="false" outlineLevel="0" collapsed="false">
      <c r="A16" s="7" t="s">
        <v>17</v>
      </c>
      <c r="B16" s="17" t="n">
        <v>0.025</v>
      </c>
      <c r="C16" s="7"/>
      <c r="D16" s="7"/>
      <c r="E16" s="18" t="n">
        <f aca="false">$E$9*B16</f>
        <v>68.4255</v>
      </c>
      <c r="F16" s="15"/>
    </row>
    <row r="17" customFormat="false" ht="15" hidden="false" customHeight="false" outlineLevel="0" collapsed="false">
      <c r="A17" s="7" t="s">
        <v>18</v>
      </c>
      <c r="B17" s="17" t="n">
        <v>0.006</v>
      </c>
      <c r="C17" s="7"/>
      <c r="D17" s="7"/>
      <c r="E17" s="18" t="n">
        <f aca="false">$E$9*B17</f>
        <v>16.42212</v>
      </c>
      <c r="F17" s="15"/>
    </row>
    <row r="18" customFormat="false" ht="15" hidden="false" customHeight="false" outlineLevel="0" collapsed="false">
      <c r="A18" s="7" t="s">
        <v>19</v>
      </c>
      <c r="B18" s="17" t="n">
        <v>0.03</v>
      </c>
      <c r="C18" s="7"/>
      <c r="D18" s="7"/>
      <c r="E18" s="18" t="n">
        <f aca="false">$E$9*B18</f>
        <v>82.1106</v>
      </c>
      <c r="F18" s="15"/>
    </row>
    <row r="19" customFormat="false" ht="15" hidden="false" customHeight="false" outlineLevel="0" collapsed="false">
      <c r="A19" s="7" t="s">
        <v>20</v>
      </c>
      <c r="B19" s="17" t="n">
        <v>0.01</v>
      </c>
      <c r="C19" s="7"/>
      <c r="D19" s="7"/>
      <c r="E19" s="18" t="n">
        <f aca="false">$E$9*B19</f>
        <v>27.3702</v>
      </c>
      <c r="F19" s="15"/>
    </row>
    <row r="20" customFormat="false" ht="15" hidden="false" customHeight="false" outlineLevel="0" collapsed="false">
      <c r="A20" s="7" t="s">
        <v>21</v>
      </c>
      <c r="B20" s="17" t="n">
        <v>0.015</v>
      </c>
      <c r="C20" s="7"/>
      <c r="D20" s="7"/>
      <c r="E20" s="18" t="n">
        <f aca="false">$E$9*B20</f>
        <v>41.0553</v>
      </c>
      <c r="F20" s="15"/>
    </row>
    <row r="21" customFormat="false" ht="15" hidden="false" customHeight="false" outlineLevel="0" collapsed="false">
      <c r="A21" s="19" t="s">
        <v>22</v>
      </c>
      <c r="B21" s="20" t="n">
        <f aca="false">SUM(B13:B20)</f>
        <v>0.368</v>
      </c>
      <c r="C21" s="19"/>
      <c r="D21" s="19"/>
      <c r="E21" s="21" t="n">
        <f aca="false">$E$9*B21</f>
        <v>1007.22336</v>
      </c>
      <c r="F21" s="15"/>
    </row>
    <row r="22" customFormat="false" ht="15" hidden="false" customHeight="false" outlineLevel="0" collapsed="false">
      <c r="A22" s="22" t="s">
        <v>23</v>
      </c>
      <c r="B22" s="7"/>
      <c r="C22" s="7"/>
      <c r="D22" s="7"/>
      <c r="E22" s="18" t="n">
        <f aca="false">$E$9*B22</f>
        <v>0</v>
      </c>
      <c r="F22" s="15"/>
    </row>
    <row r="23" customFormat="false" ht="15" hidden="false" customHeight="false" outlineLevel="0" collapsed="false">
      <c r="A23" s="7" t="s">
        <v>24</v>
      </c>
      <c r="B23" s="17" t="n">
        <f aca="false">(100/12)/100</f>
        <v>0.0833333333333333</v>
      </c>
      <c r="C23" s="7"/>
      <c r="D23" s="7"/>
      <c r="E23" s="18" t="n">
        <f aca="false">$E$9*B23</f>
        <v>228.085</v>
      </c>
      <c r="F23" s="15"/>
    </row>
    <row r="24" customFormat="false" ht="15" hidden="false" customHeight="false" outlineLevel="0" collapsed="false">
      <c r="A24" s="7" t="s">
        <v>25</v>
      </c>
      <c r="B24" s="17" t="n">
        <f aca="false">B23*0.08</f>
        <v>0.00666666666666667</v>
      </c>
      <c r="C24" s="7"/>
      <c r="D24" s="7"/>
      <c r="E24" s="18" t="n">
        <f aca="false">$E$9*B24</f>
        <v>18.2468</v>
      </c>
      <c r="F24" s="15"/>
    </row>
    <row r="25" customFormat="false" ht="15" hidden="false" customHeight="false" outlineLevel="0" collapsed="false">
      <c r="A25" s="7" t="s">
        <v>26</v>
      </c>
      <c r="B25" s="17" t="n">
        <f aca="false">B21/12</f>
        <v>0.0306666666666667</v>
      </c>
      <c r="C25" s="7"/>
      <c r="D25" s="7"/>
      <c r="E25" s="18" t="n">
        <f aca="false">$E$9*B25</f>
        <v>83.93528</v>
      </c>
      <c r="F25" s="15"/>
    </row>
    <row r="26" customFormat="false" ht="15" hidden="false" customHeight="false" outlineLevel="0" collapsed="false">
      <c r="A26" s="7" t="s">
        <v>27</v>
      </c>
      <c r="B26" s="17" t="n">
        <f aca="false">(0.33/12)</f>
        <v>0.0275</v>
      </c>
      <c r="C26" s="7"/>
      <c r="D26" s="7"/>
      <c r="E26" s="18" t="n">
        <f aca="false">$E$9*B26</f>
        <v>75.26805</v>
      </c>
      <c r="F26" s="15"/>
    </row>
    <row r="27" customFormat="false" ht="15" hidden="false" customHeight="false" outlineLevel="0" collapsed="false">
      <c r="A27" s="7" t="s">
        <v>28</v>
      </c>
      <c r="B27" s="17" t="n">
        <f aca="false">(B25+B24)/3</f>
        <v>0.0124444444444444</v>
      </c>
      <c r="C27" s="7"/>
      <c r="D27" s="7"/>
      <c r="E27" s="18" t="n">
        <f aca="false">$E$9*B27</f>
        <v>34.0606933333333</v>
      </c>
      <c r="F27" s="15"/>
    </row>
    <row r="28" customFormat="false" ht="15" hidden="false" customHeight="false" outlineLevel="0" collapsed="false">
      <c r="A28" s="7" t="s">
        <v>29</v>
      </c>
      <c r="B28" s="17" t="n">
        <v>0.0833</v>
      </c>
      <c r="C28" s="7"/>
      <c r="D28" s="7"/>
      <c r="E28" s="18" t="n">
        <f aca="false">$E$9*B28</f>
        <v>227.993766</v>
      </c>
      <c r="F28" s="15"/>
    </row>
    <row r="29" customFormat="false" ht="15" hidden="false" customHeight="false" outlineLevel="0" collapsed="false">
      <c r="A29" s="7" t="s">
        <v>30</v>
      </c>
      <c r="B29" s="17" t="n">
        <v>0.0067</v>
      </c>
      <c r="C29" s="7"/>
      <c r="D29" s="7"/>
      <c r="E29" s="18" t="n">
        <f aca="false">$E$9*B29</f>
        <v>18.338034</v>
      </c>
      <c r="F29" s="15"/>
    </row>
    <row r="30" customFormat="false" ht="15" hidden="false" customHeight="false" outlineLevel="0" collapsed="false">
      <c r="A30" s="7" t="s">
        <v>31</v>
      </c>
      <c r="B30" s="17" t="n">
        <f aca="false">B25</f>
        <v>0.0306666666666667</v>
      </c>
      <c r="C30" s="7"/>
      <c r="D30" s="7"/>
      <c r="E30" s="18" t="n">
        <f aca="false">$E$9*B30</f>
        <v>83.93528</v>
      </c>
      <c r="F30" s="15"/>
    </row>
    <row r="31" customFormat="false" ht="15" hidden="false" customHeight="false" outlineLevel="0" collapsed="false">
      <c r="A31" s="19" t="s">
        <v>32</v>
      </c>
      <c r="B31" s="23" t="n">
        <f aca="false">SUM(B23:B30)</f>
        <v>0.281277777777778</v>
      </c>
      <c r="C31" s="19"/>
      <c r="D31" s="19"/>
      <c r="E31" s="21" t="n">
        <f aca="false">$E$9*B31</f>
        <v>769.862903333333</v>
      </c>
      <c r="F31" s="15"/>
    </row>
    <row r="32" customFormat="false" ht="15" hidden="false" customHeight="false" outlineLevel="0" collapsed="false">
      <c r="A32" s="22" t="s">
        <v>33</v>
      </c>
      <c r="B32" s="7"/>
      <c r="C32" s="7"/>
      <c r="D32" s="7"/>
      <c r="E32" s="18" t="n">
        <f aca="false">$E$9*B32</f>
        <v>0</v>
      </c>
      <c r="F32" s="15"/>
    </row>
    <row r="33" customFormat="false" ht="15" hidden="false" customHeight="false" outlineLevel="0" collapsed="false">
      <c r="A33" s="7" t="s">
        <v>34</v>
      </c>
      <c r="B33" s="17" t="n">
        <v>0.0503</v>
      </c>
      <c r="C33" s="7"/>
      <c r="D33" s="7"/>
      <c r="E33" s="18" t="n">
        <f aca="false">$E$9*B33</f>
        <v>137.672106</v>
      </c>
      <c r="F33" s="15"/>
    </row>
    <row r="34" customFormat="false" ht="15" hidden="false" customHeight="false" outlineLevel="0" collapsed="false">
      <c r="A34" s="7" t="s">
        <v>35</v>
      </c>
      <c r="B34" s="17" t="n">
        <v>0.02</v>
      </c>
      <c r="C34" s="7"/>
      <c r="D34" s="7"/>
      <c r="E34" s="18" t="n">
        <f aca="false">$E$9*B34</f>
        <v>54.7404</v>
      </c>
      <c r="F34" s="15"/>
    </row>
    <row r="35" customFormat="false" ht="15" hidden="false" customHeight="false" outlineLevel="0" collapsed="false">
      <c r="A35" s="7" t="s">
        <v>36</v>
      </c>
      <c r="B35" s="17" t="n">
        <v>0.0076</v>
      </c>
      <c r="C35" s="7"/>
      <c r="D35" s="7"/>
      <c r="E35" s="18" t="n">
        <f aca="false">$E$9*B35</f>
        <v>20.801352</v>
      </c>
      <c r="F35" s="15"/>
    </row>
    <row r="36" customFormat="false" ht="15" hidden="false" customHeight="false" outlineLevel="0" collapsed="false">
      <c r="A36" s="7" t="s">
        <v>37</v>
      </c>
      <c r="B36" s="17" t="n">
        <v>0.0135</v>
      </c>
      <c r="C36" s="7"/>
      <c r="D36" s="7"/>
      <c r="E36" s="18" t="n">
        <f aca="false">$E$9*B36</f>
        <v>36.94977</v>
      </c>
      <c r="F36" s="15"/>
    </row>
    <row r="37" customFormat="false" ht="15" hidden="false" customHeight="false" outlineLevel="0" collapsed="false">
      <c r="A37" s="19" t="s">
        <v>38</v>
      </c>
      <c r="B37" s="20" t="n">
        <f aca="false">SUM(B33:B36)</f>
        <v>0.0914</v>
      </c>
      <c r="C37" s="19"/>
      <c r="D37" s="19"/>
      <c r="E37" s="21" t="n">
        <f aca="false">$E$9*B37</f>
        <v>250.163628</v>
      </c>
      <c r="F37" s="15"/>
    </row>
    <row r="38" customFormat="false" ht="15" hidden="false" customHeight="false" outlineLevel="0" collapsed="false">
      <c r="A38" s="22" t="s">
        <v>39</v>
      </c>
      <c r="B38" s="7"/>
      <c r="C38" s="7"/>
      <c r="D38" s="7"/>
      <c r="E38" s="18" t="n">
        <f aca="false">$E$9*B38</f>
        <v>0</v>
      </c>
      <c r="F38" s="15"/>
    </row>
    <row r="39" customFormat="false" ht="15" hidden="false" customHeight="false" outlineLevel="0" collapsed="false">
      <c r="A39" s="7" t="s">
        <v>40</v>
      </c>
      <c r="B39" s="17" t="n">
        <v>0.0337</v>
      </c>
      <c r="C39" s="7"/>
      <c r="D39" s="7"/>
      <c r="E39" s="18" t="n">
        <f aca="false">$E$9*B39</f>
        <v>92.237574</v>
      </c>
      <c r="F39" s="15"/>
    </row>
    <row r="40" customFormat="false" ht="15" hidden="false" customHeight="false" outlineLevel="0" collapsed="false">
      <c r="A40" s="19" t="s">
        <v>41</v>
      </c>
      <c r="B40" s="23" t="n">
        <f aca="false">B39</f>
        <v>0.0337</v>
      </c>
      <c r="C40" s="19"/>
      <c r="D40" s="19"/>
      <c r="E40" s="21" t="n">
        <f aca="false">$E$9*B40</f>
        <v>92.237574</v>
      </c>
      <c r="F40" s="15"/>
    </row>
    <row r="41" customFormat="false" ht="15" hidden="false" customHeight="false" outlineLevel="0" collapsed="false">
      <c r="A41" s="19" t="s">
        <v>42</v>
      </c>
      <c r="B41" s="23" t="n">
        <f aca="false">B21+B31+B37+B40</f>
        <v>0.774377777777778</v>
      </c>
      <c r="C41" s="19"/>
      <c r="D41" s="19"/>
      <c r="E41" s="21" t="n">
        <f aca="false">$E$9*B41</f>
        <v>2119.48746533333</v>
      </c>
      <c r="F41" s="15"/>
    </row>
    <row r="42" customFormat="false" ht="15" hidden="false" customHeight="false" outlineLevel="0" collapsed="false">
      <c r="A42" s="19" t="s">
        <v>43</v>
      </c>
      <c r="B42" s="19"/>
      <c r="C42" s="19"/>
      <c r="D42" s="19"/>
      <c r="E42" s="21" t="n">
        <f aca="false">E9+E21+E31+E37+E40</f>
        <v>4856.50746533333</v>
      </c>
      <c r="F42" s="15"/>
    </row>
    <row r="43" customFormat="false" ht="15" hidden="false" customHeight="false" outlineLevel="0" collapsed="false">
      <c r="A43" s="13"/>
      <c r="B43" s="13"/>
      <c r="C43" s="13"/>
      <c r="D43" s="13"/>
      <c r="E43" s="13"/>
    </row>
    <row r="44" customFormat="false" ht="15" hidden="false" customHeight="false" outlineLevel="0" collapsed="false">
      <c r="A44" s="4" t="s">
        <v>44</v>
      </c>
      <c r="B44" s="4" t="s">
        <v>6</v>
      </c>
      <c r="C44" s="4" t="s">
        <v>45</v>
      </c>
      <c r="D44" s="4" t="s">
        <v>46</v>
      </c>
      <c r="E44" s="4" t="s">
        <v>3</v>
      </c>
    </row>
    <row r="45" customFormat="false" ht="15" hidden="false" customHeight="false" outlineLevel="0" collapsed="false">
      <c r="A45" s="7" t="s">
        <v>47</v>
      </c>
      <c r="B45" s="7" t="n">
        <f aca="false">C7</f>
        <v>1</v>
      </c>
      <c r="C45" s="8" t="n">
        <v>30</v>
      </c>
      <c r="D45" s="8" t="n">
        <f aca="false">C45</f>
        <v>30</v>
      </c>
      <c r="E45" s="8" t="n">
        <f aca="false">B45*D45</f>
        <v>30</v>
      </c>
    </row>
    <row r="46" customFormat="false" ht="15" hidden="false" customHeight="false" outlineLevel="0" collapsed="false">
      <c r="A46" s="7" t="s">
        <v>48</v>
      </c>
      <c r="B46" s="7" t="n">
        <f aca="false">B45</f>
        <v>1</v>
      </c>
      <c r="C46" s="8" t="n">
        <v>0</v>
      </c>
      <c r="D46" s="8" t="n">
        <f aca="false">C46</f>
        <v>0</v>
      </c>
      <c r="E46" s="8" t="n">
        <f aca="false">B46*D46</f>
        <v>0</v>
      </c>
    </row>
    <row r="47" customFormat="false" ht="15" hidden="false" customHeight="false" outlineLevel="0" collapsed="false">
      <c r="A47" s="7" t="s">
        <v>49</v>
      </c>
      <c r="B47" s="7" t="n">
        <f aca="false">B46</f>
        <v>1</v>
      </c>
      <c r="C47" s="8" t="n">
        <v>13</v>
      </c>
      <c r="D47" s="8" t="n">
        <f aca="false">C47</f>
        <v>13</v>
      </c>
      <c r="E47" s="8" t="n">
        <f aca="false">B47*D47</f>
        <v>13</v>
      </c>
    </row>
    <row r="48" customFormat="false" ht="15" hidden="false" customHeight="false" outlineLevel="0" collapsed="false">
      <c r="A48" s="7" t="s">
        <v>50</v>
      </c>
      <c r="B48" s="7" t="n">
        <f aca="false">B47</f>
        <v>1</v>
      </c>
      <c r="C48" s="8" t="n">
        <v>0</v>
      </c>
      <c r="D48" s="8" t="n">
        <f aca="false">C48</f>
        <v>0</v>
      </c>
      <c r="E48" s="8" t="n">
        <f aca="false">B48*D48</f>
        <v>0</v>
      </c>
    </row>
    <row r="49" customFormat="false" ht="15" hidden="false" customHeight="false" outlineLevel="0" collapsed="false">
      <c r="A49" s="7" t="s">
        <v>51</v>
      </c>
      <c r="B49" s="7" t="n">
        <f aca="false">B48</f>
        <v>1</v>
      </c>
      <c r="C49" s="8" t="n">
        <v>18.5</v>
      </c>
      <c r="D49" s="8" t="n">
        <f aca="false">C49</f>
        <v>18.5</v>
      </c>
      <c r="E49" s="8" t="n">
        <f aca="false">B49*D49</f>
        <v>18.5</v>
      </c>
    </row>
    <row r="50" customFormat="false" ht="15" hidden="false" customHeight="false" outlineLevel="0" collapsed="false">
      <c r="A50" s="7" t="s">
        <v>52</v>
      </c>
      <c r="B50" s="7" t="n">
        <f aca="false">B49</f>
        <v>1</v>
      </c>
      <c r="C50" s="8" t="n">
        <v>27</v>
      </c>
      <c r="D50" s="8" t="n">
        <f aca="false">C50*21</f>
        <v>567</v>
      </c>
      <c r="E50" s="8" t="n">
        <f aca="false">B50*D50</f>
        <v>567</v>
      </c>
    </row>
    <row r="51" customFormat="false" ht="15" hidden="false" customHeight="false" outlineLevel="0" collapsed="false">
      <c r="A51" s="7" t="s">
        <v>53</v>
      </c>
      <c r="B51" s="7" t="n">
        <f aca="false">B50</f>
        <v>1</v>
      </c>
      <c r="C51" s="8" t="n">
        <v>0</v>
      </c>
      <c r="D51" s="8" t="n">
        <f aca="false">C51*88</f>
        <v>0</v>
      </c>
      <c r="E51" s="8" t="n">
        <f aca="false">-(E50*0.19)</f>
        <v>-107.73</v>
      </c>
    </row>
    <row r="52" customFormat="false" ht="15" hidden="false" customHeight="false" outlineLevel="0" collapsed="false">
      <c r="A52" s="7"/>
      <c r="B52" s="7"/>
      <c r="C52" s="7"/>
      <c r="D52" s="7"/>
      <c r="E52" s="7"/>
    </row>
    <row r="53" customFormat="false" ht="15" hidden="false" customHeight="false" outlineLevel="0" collapsed="false">
      <c r="A53" s="19" t="s">
        <v>54</v>
      </c>
      <c r="B53" s="19"/>
      <c r="C53" s="19"/>
      <c r="D53" s="19"/>
      <c r="E53" s="21" t="n">
        <f aca="false">SUM(E45:E52)</f>
        <v>520.77</v>
      </c>
    </row>
    <row r="54" customFormat="false" ht="15" hidden="false" customHeight="false" outlineLevel="0" collapsed="false">
      <c r="A54" s="13"/>
      <c r="B54" s="13"/>
      <c r="C54" s="13"/>
      <c r="D54" s="13"/>
      <c r="E54" s="13"/>
    </row>
    <row r="55" customFormat="false" ht="15" hidden="false" customHeight="false" outlineLevel="0" collapsed="false">
      <c r="A55" s="4" t="s">
        <v>55</v>
      </c>
      <c r="B55" s="4" t="s">
        <v>56</v>
      </c>
      <c r="C55" s="4"/>
      <c r="D55" s="4"/>
      <c r="E55" s="24" t="n">
        <f aca="false">E53+E42</f>
        <v>5377.27746533333</v>
      </c>
    </row>
    <row r="56" customFormat="false" ht="15" hidden="false" customHeight="false" outlineLevel="0" collapsed="false">
      <c r="A56" s="7" t="s">
        <v>57</v>
      </c>
      <c r="B56" s="9" t="n">
        <v>0.015</v>
      </c>
      <c r="C56" s="7"/>
      <c r="D56" s="7"/>
      <c r="E56" s="18" t="n">
        <f aca="false">E55*B56</f>
        <v>80.65916198</v>
      </c>
    </row>
    <row r="57" customFormat="false" ht="15" hidden="false" customHeight="false" outlineLevel="0" collapsed="false">
      <c r="A57" s="7" t="s">
        <v>58</v>
      </c>
      <c r="B57" s="9" t="n">
        <v>0.04</v>
      </c>
      <c r="C57" s="7"/>
      <c r="D57" s="7"/>
      <c r="E57" s="18" t="n">
        <f aca="false">E55*B57</f>
        <v>215.091098613333</v>
      </c>
    </row>
    <row r="58" customFormat="false" ht="15" hidden="false" customHeight="false" outlineLevel="0" collapsed="false">
      <c r="A58" s="13"/>
      <c r="B58" s="13"/>
      <c r="C58" s="13"/>
      <c r="D58" s="13"/>
      <c r="E58" s="13"/>
    </row>
    <row r="59" customFormat="false" ht="15" hidden="false" customHeight="false" outlineLevel="0" collapsed="false">
      <c r="A59" s="4" t="s">
        <v>59</v>
      </c>
      <c r="B59" s="4" t="s">
        <v>60</v>
      </c>
      <c r="C59" s="4"/>
      <c r="D59" s="4"/>
      <c r="E59" s="24" t="n">
        <f aca="false">E55+E56+E57</f>
        <v>5673.02772592667</v>
      </c>
    </row>
    <row r="60" customFormat="false" ht="15" hidden="false" customHeight="false" outlineLevel="0" collapsed="false">
      <c r="A60" s="7" t="s">
        <v>61</v>
      </c>
      <c r="B60" s="17" t="n">
        <v>0.03</v>
      </c>
      <c r="C60" s="7"/>
      <c r="D60" s="7"/>
      <c r="E60" s="18" t="n">
        <f aca="false">$E$59*B60</f>
        <v>170.1908317778</v>
      </c>
    </row>
    <row r="61" customFormat="false" ht="15" hidden="false" customHeight="false" outlineLevel="0" collapsed="false">
      <c r="A61" s="7" t="s">
        <v>62</v>
      </c>
      <c r="B61" s="17" t="n">
        <v>0.0165</v>
      </c>
      <c r="C61" s="7"/>
      <c r="D61" s="7"/>
      <c r="E61" s="18" t="n">
        <f aca="false">$E$59*B61</f>
        <v>93.60495747779</v>
      </c>
    </row>
    <row r="62" customFormat="false" ht="15" hidden="false" customHeight="false" outlineLevel="0" collapsed="false">
      <c r="A62" s="7" t="s">
        <v>63</v>
      </c>
      <c r="B62" s="17" t="n">
        <v>0.0691</v>
      </c>
      <c r="C62" s="7"/>
      <c r="D62" s="7"/>
      <c r="E62" s="18" t="n">
        <f aca="false">$E$59*B62</f>
        <v>392.006215861533</v>
      </c>
    </row>
    <row r="63" customFormat="false" ht="15" hidden="false" customHeight="false" outlineLevel="0" collapsed="false">
      <c r="A63" s="7" t="s">
        <v>64</v>
      </c>
      <c r="B63" s="17" t="n">
        <v>0</v>
      </c>
      <c r="C63" s="7"/>
      <c r="D63" s="7"/>
      <c r="E63" s="18" t="n">
        <f aca="false">$E$59*B63</f>
        <v>0</v>
      </c>
    </row>
    <row r="64" customFormat="false" ht="15" hidden="false" customHeight="false" outlineLevel="0" collapsed="false">
      <c r="A64" s="7" t="s">
        <v>65</v>
      </c>
      <c r="B64" s="17" t="n">
        <v>0</v>
      </c>
      <c r="C64" s="7"/>
      <c r="D64" s="7"/>
      <c r="E64" s="18" t="n">
        <f aca="false">$E$59*B64</f>
        <v>0</v>
      </c>
    </row>
    <row r="65" customFormat="false" ht="15" hidden="false" customHeight="false" outlineLevel="0" collapsed="false">
      <c r="A65" s="19" t="s">
        <v>3</v>
      </c>
      <c r="B65" s="23" t="n">
        <f aca="false">SUM(B60:B64)</f>
        <v>0.1156</v>
      </c>
      <c r="C65" s="19"/>
      <c r="D65" s="19"/>
      <c r="E65" s="21" t="n">
        <f aca="false">$E$59*B65</f>
        <v>655.802005117123</v>
      </c>
    </row>
    <row r="66" customFormat="false" ht="15" hidden="false" customHeight="false" outlineLevel="0" collapsed="false">
      <c r="A66" s="13"/>
      <c r="B66" s="13"/>
      <c r="C66" s="13"/>
      <c r="D66" s="13"/>
      <c r="E66" s="13"/>
    </row>
    <row r="67" customFormat="false" ht="15" hidden="false" customHeight="false" outlineLevel="0" collapsed="false">
      <c r="A67" s="25" t="s">
        <v>66</v>
      </c>
      <c r="B67" s="25"/>
      <c r="C67" s="25"/>
      <c r="D67" s="25"/>
      <c r="E67" s="26" t="n">
        <f aca="false">E59+E65</f>
        <v>6328.82973104379</v>
      </c>
    </row>
    <row r="68" customFormat="false" ht="15" hidden="false" customHeight="false" outlineLevel="0" collapsed="false">
      <c r="A68" s="13"/>
      <c r="B68" s="13"/>
      <c r="C68" s="13"/>
      <c r="D68" s="13"/>
      <c r="E68" s="13"/>
    </row>
    <row r="69" customFormat="false" ht="15" hidden="false" customHeight="false" outlineLevel="0" collapsed="false">
      <c r="A69" s="25" t="s">
        <v>67</v>
      </c>
      <c r="B69" s="25"/>
      <c r="C69" s="25"/>
      <c r="D69" s="25"/>
      <c r="E69" s="26" t="n">
        <f aca="false">E67/C7</f>
        <v>6328.82973104379</v>
      </c>
    </row>
    <row r="70" customFormat="false" ht="15" hidden="false" customHeight="false" outlineLevel="0" collapsed="false">
      <c r="A70" s="27"/>
      <c r="B70" s="27"/>
      <c r="C70" s="27"/>
      <c r="D70" s="27"/>
      <c r="E70" s="27"/>
    </row>
    <row r="71" customFormat="false" ht="15" hidden="false" customHeight="false" outlineLevel="0" collapsed="false">
      <c r="A71" s="25" t="s">
        <v>68</v>
      </c>
      <c r="B71" s="25" t="n">
        <v>200</v>
      </c>
      <c r="C71" s="25"/>
      <c r="D71" s="25"/>
      <c r="E71" s="26" t="n">
        <f aca="false">E69/B71</f>
        <v>31.6441486552189</v>
      </c>
    </row>
  </sheetData>
  <mergeCells count="5">
    <mergeCell ref="A1:E1"/>
    <mergeCell ref="B3:D3"/>
    <mergeCell ref="A5:E5"/>
    <mergeCell ref="A11:E11"/>
    <mergeCell ref="B59:C5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2018-03-16T18:20:17Z</dcterms:created>
  <dc:creator>Fabi</dc:creator>
  <dc:description/>
  <dc:language>pt-BR</dc:language>
  <cp:lastModifiedBy/>
  <cp:lastPrinted>2026-01-20T07:50:45Z</cp:lastPrinted>
  <dcterms:modified xsi:type="dcterms:W3CDTF">2026-01-20T07:25:22Z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