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K MICAEL\MICAEL\Reforma Salão Trabalhador\Licitação\"/>
    </mc:Choice>
  </mc:AlternateContent>
  <bookViews>
    <workbookView xWindow="0" yWindow="0" windowWidth="28800" windowHeight="12300" activeTab="2"/>
  </bookViews>
  <sheets>
    <sheet name="PROPOSTA" sheetId="2" r:id="rId1"/>
    <sheet name="ORCAMENTO" sheetId="1" r:id="rId2"/>
    <sheet name="CRONOGRAMA" sheetId="3" r:id="rId3"/>
  </sheets>
  <externalReferences>
    <externalReference r:id="rId4"/>
    <externalReference r:id="rId5"/>
    <externalReference r:id="rId6"/>
  </externalReferences>
  <definedNames>
    <definedName name="_xlnm.Database">TEXT(Import.DataBase,"mm-aaaa")</definedName>
    <definedName name="D">IF(ISNUMBER([1]PO!linhaSINAPIxls),INDEX(INDIRECT("'[Referência "&amp;_xlnm.Database&amp;".xls]Banco'!$b:$g"),[1]PO!linhaSINAPIxls,3),"")</definedName>
    <definedName name="Import.DataBase">[2]DADOS!$A$38</definedName>
    <definedName name="MCIAEL">TEXT(Import.DataBase,"mm-aaaa")</definedName>
    <definedName name="MICAEL">IF(ISNUMBER([3]PO!linhaSINAPIxls),INDEX(INDIRECT("'[Referência "&amp;MCIAEL&amp;".xls]Banco'!$b:$g"),[3]PO!linhaSINAPIxls,3),"")</definedName>
    <definedName name="PO.CustoUnitario" localSheetId="2">ROUND(CRONOGRAMA!$F1,15-13*CRONOGRAMA!$K$4)</definedName>
    <definedName name="PO.CustoUnitario" localSheetId="0">ROUND(PROPOSTA!#REF!,15-13*PROPOSTA!$Q$4)</definedName>
    <definedName name="PO.CustoUnitario">ROUND(ORCAMENTO!#REF!,15-13*ORCAMENTO!$P$4)</definedName>
    <definedName name="Referencia.Descricao">IF(ISNUMBER([2]PO!linhaSINAPIxls),INDEX(INDIRECT("'[Referência "&amp;_xlnm.Database&amp;".xls]Banco'!$b:$g"),[2]PO!linhaSINAPIxls,3),"")</definedName>
    <definedName name="Referencia.Unidade">IF(ISNUMBER([2]PO!linhaSINAPIxls),INDEX(INDIRECT("'[Referência "&amp;_xlnm.Database&amp;".xls]Banco'!$b:$g"),[2]PO!linhaSINAPIxls,4),"")</definedName>
    <definedName name="TipoOrçamento">"BASE"</definedName>
    <definedName name="_xlnm.Print_Titles" localSheetId="2">CRONOGRAMA!$9:$10</definedName>
    <definedName name="_xlnm.Print_Titles" localSheetId="1">ORCAMENTO!$9:$10</definedName>
    <definedName name="_xlnm.Print_Titles" localSheetId="0">PROPOSTA!$9:$10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B15" i="3"/>
  <c r="C14" i="3"/>
  <c r="B14" i="3"/>
  <c r="C13" i="3"/>
  <c r="B13" i="3"/>
  <c r="C12" i="3"/>
  <c r="B12" i="3"/>
  <c r="C11" i="3"/>
  <c r="B11" i="3"/>
  <c r="J40" i="2"/>
  <c r="H40" i="2"/>
  <c r="J39" i="2"/>
  <c r="H39" i="2"/>
  <c r="J38" i="2"/>
  <c r="H38" i="2"/>
  <c r="G41" i="2" s="1"/>
  <c r="J35" i="2"/>
  <c r="H35" i="2"/>
  <c r="J34" i="2"/>
  <c r="H34" i="2"/>
  <c r="J33" i="2"/>
  <c r="H33" i="2"/>
  <c r="J32" i="2"/>
  <c r="H32" i="2"/>
  <c r="J31" i="2"/>
  <c r="H31" i="2"/>
  <c r="J30" i="2"/>
  <c r="H30" i="2"/>
  <c r="J29" i="2"/>
  <c r="H29" i="2"/>
  <c r="J26" i="2"/>
  <c r="K26" i="2" s="1"/>
  <c r="H26" i="2"/>
  <c r="J25" i="2"/>
  <c r="H25" i="2"/>
  <c r="J24" i="2"/>
  <c r="K24" i="2" s="1"/>
  <c r="H24" i="2"/>
  <c r="J23" i="2"/>
  <c r="H23" i="2"/>
  <c r="K23" i="2" s="1"/>
  <c r="J22" i="2"/>
  <c r="H22" i="2"/>
  <c r="J21" i="2"/>
  <c r="H21" i="2"/>
  <c r="J20" i="2"/>
  <c r="H20" i="2"/>
  <c r="J17" i="2"/>
  <c r="H17" i="2"/>
  <c r="J16" i="2"/>
  <c r="H16" i="2"/>
  <c r="J15" i="2"/>
  <c r="H15" i="2"/>
  <c r="J12" i="2"/>
  <c r="I13" i="2" s="1"/>
  <c r="H12" i="2"/>
  <c r="G13" i="2" s="1"/>
  <c r="G30" i="1"/>
  <c r="G35" i="1"/>
  <c r="G34" i="1"/>
  <c r="I33" i="1"/>
  <c r="I32" i="1"/>
  <c r="G29" i="1"/>
  <c r="I26" i="1"/>
  <c r="I25" i="1"/>
  <c r="I21" i="1"/>
  <c r="G20" i="1"/>
  <c r="I17" i="1"/>
  <c r="I15" i="1"/>
  <c r="I38" i="1"/>
  <c r="K40" i="2" l="1"/>
  <c r="K39" i="2"/>
  <c r="K31" i="2"/>
  <c r="K33" i="2"/>
  <c r="K32" i="2"/>
  <c r="K25" i="2"/>
  <c r="G27" i="2"/>
  <c r="K17" i="2"/>
  <c r="G18" i="2"/>
  <c r="K16" i="2"/>
  <c r="K21" i="2"/>
  <c r="K30" i="2"/>
  <c r="K20" i="2"/>
  <c r="K22" i="2"/>
  <c r="I36" i="2"/>
  <c r="G36" i="2"/>
  <c r="K35" i="2"/>
  <c r="K15" i="2"/>
  <c r="I18" i="2"/>
  <c r="K34" i="2"/>
  <c r="I41" i="2"/>
  <c r="K38" i="2"/>
  <c r="I27" i="2"/>
  <c r="K29" i="2"/>
  <c r="K36" i="2" s="1"/>
  <c r="K12" i="2"/>
  <c r="K13" i="2" s="1"/>
  <c r="A15" i="3"/>
  <c r="J40" i="1"/>
  <c r="H40" i="1"/>
  <c r="J39" i="1"/>
  <c r="H39" i="1"/>
  <c r="J38" i="1"/>
  <c r="H38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7" i="1"/>
  <c r="H17" i="1"/>
  <c r="J16" i="1"/>
  <c r="H16" i="1"/>
  <c r="J15" i="1"/>
  <c r="H15" i="1"/>
  <c r="J12" i="1"/>
  <c r="H12" i="1"/>
  <c r="J12" i="3"/>
  <c r="J13" i="3"/>
  <c r="J14" i="3"/>
  <c r="J15" i="3"/>
  <c r="J11" i="3"/>
  <c r="A14" i="3"/>
  <c r="A13" i="3"/>
  <c r="A12" i="3"/>
  <c r="A11" i="3"/>
  <c r="K41" i="2" l="1"/>
  <c r="I43" i="2"/>
  <c r="K27" i="2"/>
  <c r="G43" i="2"/>
  <c r="K18" i="2"/>
  <c r="G27" i="1"/>
  <c r="I41" i="1"/>
  <c r="G41" i="1"/>
  <c r="I27" i="1"/>
  <c r="K15" i="1"/>
  <c r="K24" i="1"/>
  <c r="K30" i="1"/>
  <c r="K35" i="1"/>
  <c r="K21" i="1"/>
  <c r="K22" i="1"/>
  <c r="K17" i="1"/>
  <c r="K20" i="1"/>
  <c r="K40" i="1"/>
  <c r="K26" i="1"/>
  <c r="K31" i="1"/>
  <c r="K32" i="1"/>
  <c r="K34" i="1"/>
  <c r="K38" i="1"/>
  <c r="K39" i="1"/>
  <c r="K41" i="1" s="1"/>
  <c r="G36" i="1"/>
  <c r="G13" i="1"/>
  <c r="I13" i="1"/>
  <c r="K29" i="1"/>
  <c r="I36" i="1"/>
  <c r="K12" i="1"/>
  <c r="K25" i="1"/>
  <c r="G18" i="1"/>
  <c r="K16" i="1"/>
  <c r="K23" i="1"/>
  <c r="K33" i="1"/>
  <c r="I18" i="1"/>
  <c r="K43" i="2" l="1"/>
  <c r="G43" i="1"/>
  <c r="I43" i="1"/>
  <c r="K27" i="1"/>
  <c r="K18" i="1"/>
  <c r="K36" i="1"/>
  <c r="K13" i="1"/>
  <c r="K43" i="1" l="1"/>
  <c r="I13" i="3" l="1"/>
  <c r="E13" i="3"/>
  <c r="G13" i="3"/>
  <c r="K13" i="3" l="1"/>
  <c r="I14" i="3"/>
  <c r="E14" i="3"/>
  <c r="G14" i="3"/>
  <c r="G11" i="3"/>
  <c r="I11" i="3"/>
  <c r="E11" i="3"/>
  <c r="K11" i="3" l="1"/>
  <c r="K14" i="3"/>
  <c r="G12" i="3"/>
  <c r="I12" i="3"/>
  <c r="E12" i="3"/>
  <c r="E15" i="3"/>
  <c r="G15" i="3"/>
  <c r="I15" i="3"/>
  <c r="K15" i="3" l="1"/>
  <c r="K12" i="3"/>
  <c r="I16" i="3"/>
  <c r="G16" i="3"/>
  <c r="C16" i="3"/>
  <c r="K16" i="3" l="1"/>
  <c r="H16" i="3"/>
  <c r="E16" i="3"/>
  <c r="D16" i="3" s="1"/>
  <c r="F16" i="3"/>
  <c r="J16" i="3" l="1"/>
</calcChain>
</file>

<file path=xl/sharedStrings.xml><?xml version="1.0" encoding="utf-8"?>
<sst xmlns="http://schemas.openxmlformats.org/spreadsheetml/2006/main" count="326" uniqueCount="128">
  <si>
    <t>Item</t>
  </si>
  <si>
    <t>Fonte</t>
  </si>
  <si>
    <t>Código</t>
  </si>
  <si>
    <t>Descrição</t>
  </si>
  <si>
    <t>Unidade</t>
  </si>
  <si>
    <t>Quantidade</t>
  </si>
  <si>
    <t/>
  </si>
  <si>
    <t>SINAPI</t>
  </si>
  <si>
    <t>M2</t>
  </si>
  <si>
    <t xml:space="preserve">Prefeitura Municipal de Quatro Irmãos </t>
  </si>
  <si>
    <t>Material</t>
  </si>
  <si>
    <t>Mão de Obra</t>
  </si>
  <si>
    <t xml:space="preserve">Unitário </t>
  </si>
  <si>
    <t>Total</t>
  </si>
  <si>
    <t>Total Geral</t>
  </si>
  <si>
    <t>PLANILHA ORÇAMENTÁRIA</t>
  </si>
  <si>
    <t>TOTAL GERAL</t>
  </si>
  <si>
    <t>Prefeito: ______________________________</t>
  </si>
  <si>
    <t>Responsável Técnico: ____________________________</t>
  </si>
  <si>
    <t>PLANILHA PROPOSTA</t>
  </si>
  <si>
    <t>%</t>
  </si>
  <si>
    <t>R$</t>
  </si>
  <si>
    <t>TOTAL</t>
  </si>
  <si>
    <t>CRONOGRAMA FISICO E FINANCEIRO</t>
  </si>
  <si>
    <t xml:space="preserve">TOTAL GERAL </t>
  </si>
  <si>
    <t>UN</t>
  </si>
  <si>
    <t>SINAPI-I</t>
  </si>
  <si>
    <t xml:space="preserve">UN    </t>
  </si>
  <si>
    <t>______________________________________________________________________________</t>
  </si>
  <si>
    <t>DATA:</t>
  </si>
  <si>
    <t>PROPONENTE:</t>
  </si>
  <si>
    <t>A PRESENTE PROPOSTA IMPORTA NO VALOR TOTAL DE R$</t>
  </si>
  <si>
    <t>VALOR TOTAL DE MÃO DE OBRA EM R$</t>
  </si>
  <si>
    <t xml:space="preserve">VALOR TOTAL DE MATERIAL EM R$ </t>
  </si>
  <si>
    <t>Local: Quatro Irmãos - RS</t>
  </si>
  <si>
    <t>Base de preços SINAPI setembro/2023</t>
  </si>
  <si>
    <t>1.</t>
  </si>
  <si>
    <t xml:space="preserve">M2    </t>
  </si>
  <si>
    <t>11964</t>
  </si>
  <si>
    <t>01</t>
  </si>
  <si>
    <t xml:space="preserve">H     </t>
  </si>
  <si>
    <t>2.</t>
  </si>
  <si>
    <t>3.</t>
  </si>
  <si>
    <t>4.</t>
  </si>
  <si>
    <t>5.</t>
  </si>
  <si>
    <t>_______________________</t>
  </si>
  <si>
    <t>Micael de Moraes</t>
  </si>
  <si>
    <t>Eng. Civil CREA RS 248.399</t>
  </si>
  <si>
    <t>BDI = 24,96% já incluso no orçamento - Valores de itens obtidos atraves de COTAÇÕES não apresentam incidência de BDI</t>
  </si>
  <si>
    <t>1.1.</t>
  </si>
  <si>
    <t>99814</t>
  </si>
  <si>
    <t>LIMPEZA DE SUPERFÍCIE COM JATO DE ALTA PRESSÃO. AF_04/2019</t>
  </si>
  <si>
    <t>SERVIÇOS INICIAIS</t>
  </si>
  <si>
    <t>SUB TOTAL</t>
  </si>
  <si>
    <t>87529</t>
  </si>
  <si>
    <t>38122</t>
  </si>
  <si>
    <t>88489</t>
  </si>
  <si>
    <t>2.1.</t>
  </si>
  <si>
    <t>MASSA ÚNICA, PARA RECEBIMENTO DE PINTURA, EM ARGAMASSA TRAÇO 1:2:8, PREPARO MECÂNICO COM BETONEIRA 400L, APLICADA MANUALMENTE EM FACES INTERNAS DE PAREDES, ESPESSURA DE 20MM, COM EXECUÇÃO DE TALISCAS. AF_06/2014</t>
  </si>
  <si>
    <t>2.2.</t>
  </si>
  <si>
    <t xml:space="preserve">FUNDO PREPARADOR ACRILICO BASE 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</si>
  <si>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     </t>
  </si>
  <si>
    <t>2.3.</t>
  </si>
  <si>
    <t>PINTURA LÁTEX ACRÍLICA PREMIUM, APLICAÇÃO MANUAL EM PAREDES, DUAS DEMÃOS. AF_04/2023</t>
  </si>
  <si>
    <t>ALVENARIAS</t>
  </si>
  <si>
    <t xml:space="preserve">SUB TOTAL </t>
  </si>
  <si>
    <t>3.1.</t>
  </si>
  <si>
    <t>91312</t>
  </si>
  <si>
    <t>KIT DE PORTA DE MADEIRA PARA PINTURA, SEMI-OCA (LEVE OU MÉDIA), PADRÃO POPULAR, 60X210CM, ESPESSURA DE 3,5CM, ITENS INCLUSOS: DOBRADIÇAS, MONTAGEM E INSTALAÇÃO DO BATENTE, FECHADURA COM EXECUÇÃO DO FURO - FORNECIMENTO E INSTALAÇÃO. AF_12/2019</t>
  </si>
  <si>
    <t>3.2.</t>
  </si>
  <si>
    <t>94559</t>
  </si>
  <si>
    <t>JANELA DE AÇO TIPO BASCULANTE PARA VIDROS, COM BATENTE, FERRAGENS E PINTURA ANTICORROSIVA. EXCLUSIVE VIDROS, ACABAMENTO, ALIZAR E CONTRAMARCO. FORNECIMENTO E INSTALAÇÃO. AF_12/2019</t>
  </si>
  <si>
    <t>3.3.</t>
  </si>
  <si>
    <t>10499</t>
  </si>
  <si>
    <t xml:space="preserve">VIDRO MARTELADO OU CANELADO, 4 MM - SEM COLOCACAO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</si>
  <si>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3.4.</t>
  </si>
  <si>
    <t>10490</t>
  </si>
  <si>
    <t xml:space="preserve">VIDRO LISO INCOLOR 2 A 3 MM - SEM COLOCACAO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</si>
  <si>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3.5.</t>
  </si>
  <si>
    <t>10489</t>
  </si>
  <si>
    <t xml:space="preserve">VIDRACEIRO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</si>
  <si>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3.6.</t>
  </si>
  <si>
    <t>102230</t>
  </si>
  <si>
    <t>PINTURA TINTA DE ACABAMENTO (PIGMENTADA) ESMALTE SINTÉTICO BRILHANTE EM MADEIRA, 3 DEMÃOS. AF_01/2021</t>
  </si>
  <si>
    <t>3.7.</t>
  </si>
  <si>
    <t>100746</t>
  </si>
  <si>
    <t>PINTURA COM TINTA ALQUÍDICA DE ACABAMENTO (ESMALTE SINTÉTICO BRILHANTE) APLICADA A ROLO OU PINCEL SOBRE SUPERFÍCIES METÁLICAS (EXCETO PERFIL) EXECUTADO EM OBRA (POR DEMÃO). AF_01/2020</t>
  </si>
  <si>
    <t>ESQUADRIAS</t>
  </si>
  <si>
    <t>4.1.</t>
  </si>
  <si>
    <t>91953</t>
  </si>
  <si>
    <t>INTERRUPTOR SIMPLES (1 MÓDULO), 10A/250V, INCLUINDO SUPORTE E PLACA - FORNECIMENTO E INSTALAÇÃO. AF_03/2023</t>
  </si>
  <si>
    <t>4.2.</t>
  </si>
  <si>
    <t>91997</t>
  </si>
  <si>
    <t>TOMADA MÉDIA DE EMBUTIR (1 MÓDULO), 2P+T 20 A, INCLUINDO SUPORTE E PLACA - FORNECIMENTO E INSTALAÇÃO. AF_03/2023</t>
  </si>
  <si>
    <t>4.3.</t>
  </si>
  <si>
    <t>39387</t>
  </si>
  <si>
    <t xml:space="preserve">LAMPADA LED TUBULAR BIVOLT 18/20 W, BASE G13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</si>
  <si>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4.4.</t>
  </si>
  <si>
    <t>86906</t>
  </si>
  <si>
    <t>TORNEIRA CROMADA DE MESA, 1/2 OU 3/4, PARA LAVATÓRIO, PADRÃO POPULAR - FORNECIMENTO E INSTALAÇÃO. AF_01/2020</t>
  </si>
  <si>
    <t>4.5.</t>
  </si>
  <si>
    <t>86911</t>
  </si>
  <si>
    <t>TORNEIRA CROMADA LONGA, DE PAREDE, 1/2 OU 3/4, PARA PIA DE COZINHA, PADRÃO POPULAR - FORNECIMENTO E INSTALAÇÃO. AF_01/2020</t>
  </si>
  <si>
    <t>4.6.</t>
  </si>
  <si>
    <t>86939</t>
  </si>
  <si>
    <t>LAVATÓRIO LOUÇA BRANCA COM COLUNA, *44 X 35,5* CM, PADRÃO POPULAR, INCLUSO SIFÃO FLEXÍVEL EM PVC, VÁLVULA E ENGATE FLEXÍVEL 30CM EM PLÁSTICO E COM TORNEIRA CROMADA PADRÃO POPULAR - FORNECIMENTO E INSTALAÇÃO. AF_01/2020</t>
  </si>
  <si>
    <t>4.7.</t>
  </si>
  <si>
    <t>95470</t>
  </si>
  <si>
    <t>VASO SANITARIO SIFONADO CONVENCIONAL COM LOUÇA BRANCA, INCLUSO CONJUNTO DE LIGAÇÃO PARA BACIA SANITÁRIA AJUSTÁVEL - FORNECIMENTO E INSTALAÇÃO. AF_10/2016</t>
  </si>
  <si>
    <t>INSTALAÇÕES E EQUIPAMENTOS</t>
  </si>
  <si>
    <t>5.1.</t>
  </si>
  <si>
    <t>COMP</t>
  </si>
  <si>
    <t>GRADE DE FERRO COM BARRAS DE DIÂMENTRO 10 MM, ESPAÇAMENTO VERTICAL ATÉ 10 CM E ESPAÇAMENTO HORIZONTAL ATÉ 50 CM, COM PÉS PARA AFASTAMENTO DA PAREDE, FIXADO COM PARABOLD, PINTADAS NA COR BRANCA</t>
  </si>
  <si>
    <t>5.2.</t>
  </si>
  <si>
    <t>10931</t>
  </si>
  <si>
    <t xml:space="preserve">TELA DE ARAME GALVANIZADA, HEXAGONAL, FIO 0,56 MM (24 BWG), MALHA 1/2", H = 1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</si>
  <si>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5.3.</t>
  </si>
  <si>
    <t xml:space="preserve">PARAFUSO DE ACO TIPO CHUMBADOR PARABOLT, DIAMETRO 3/8", COMPRIMENTO 75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</si>
  <si>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GRADES</t>
  </si>
  <si>
    <t>O presente orçamento importa em R$ 24.938,03 (vinte e quatro mil, novecentos e trinta e oito reais com três centavos)</t>
  </si>
  <si>
    <t>Sendo, R$ 16.372,86 referente a material e R$ 8.565,17 de mão de obra.</t>
  </si>
  <si>
    <t>Quatro Irmãos, 22 de dezembro de 2023</t>
  </si>
  <si>
    <t>Obra: Reforma Associação dos Trabalhadores</t>
  </si>
  <si>
    <t>Base de preços SINAPI outubro/2023</t>
  </si>
  <si>
    <t xml:space="preserve">1º  MÊS </t>
  </si>
  <si>
    <t xml:space="preserve">2º MÊS </t>
  </si>
  <si>
    <t xml:space="preserve">3º MÊS </t>
  </si>
  <si>
    <t>Quatro Irmãos, 12 de dezembro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</si>
</sst>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9" fontId="0" fillId="0" borderId="0" xfId="3" applyFont="1"/>
    <xf numFmtId="44" fontId="0" fillId="0" borderId="0" xfId="2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4" fontId="0" fillId="0" borderId="0" xfId="2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4" fontId="3" fillId="0" borderId="1" xfId="2" applyFont="1" applyBorder="1" applyAlignment="1">
      <alignment horizontal="center" vertical="center" wrapText="1"/>
    </xf>
    <xf numFmtId="43" fontId="3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9" fontId="0" fillId="3" borderId="1" xfId="3" applyFont="1" applyFill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44" fontId="2" fillId="3" borderId="1" xfId="2" applyFont="1" applyFill="1" applyBorder="1"/>
    <xf numFmtId="10" fontId="2" fillId="3" borderId="1" xfId="3" applyNumberFormat="1" applyFont="1" applyFill="1" applyBorder="1"/>
    <xf numFmtId="9" fontId="1" fillId="0" borderId="1" xfId="3" applyFont="1" applyBorder="1" applyAlignment="1">
      <alignment vertical="center"/>
    </xf>
    <xf numFmtId="44" fontId="1" fillId="0" borderId="1" xfId="2" applyFont="1" applyBorder="1" applyAlignment="1">
      <alignment vertical="center"/>
    </xf>
    <xf numFmtId="0" fontId="0" fillId="0" borderId="0" xfId="0" applyAlignment="1">
      <alignment vertical="center"/>
    </xf>
    <xf numFmtId="43" fontId="3" fillId="4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/>
    </xf>
    <xf numFmtId="43" fontId="2" fillId="4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2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K%20MICAEL/MICAEL/Po&#231;os%20Artesianos%20Munic&#237;pio/Or&#231;amento/MO27476008%20Po&#231;os%20Artesianos%20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SINAPI\OR&#199;AMENTOS\Muro%20de%20Pedra\Planilhas\MO274760081%20muro%20de%20pedr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MICAEL\AMPLIA&#199;&#195;O%20GINASIO%20ESCOLA\Or&#231;amento\MO27476008%20Amplia&#231;&#227;o%20Gin&#225;sio%20ETAPA%201%20CER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definedNames>
      <definedName name="linhaSINAPIxls" sheetId="3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sheetId="2"/>
    </definedNames>
    <sheetDataSet>
      <sheetData sheetId="0" refreshError="1">
        <row r="38">
          <cell r="A38">
            <v>45017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sheetId="2"/>
    </defined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zoomScaleNormal="100" workbookViewId="0">
      <selection activeCell="H40" sqref="H40"/>
    </sheetView>
  </sheetViews>
  <sheetFormatPr defaultRowHeight="15" x14ac:dyDescent="0.25"/>
  <cols>
    <col min="1" max="1" width="7.28515625" style="4" customWidth="1"/>
    <col min="2" max="2" width="9.7109375" style="4" customWidth="1"/>
    <col min="3" max="3" width="7.7109375" style="4" customWidth="1"/>
    <col min="4" max="4" width="76.28515625" style="10" customWidth="1"/>
    <col min="5" max="5" width="9.140625" style="4"/>
    <col min="6" max="6" width="11.5703125" style="8" customWidth="1"/>
    <col min="7" max="7" width="9.5703125" style="8" bestFit="1" customWidth="1"/>
    <col min="8" max="8" width="11.5703125" style="8" bestFit="1" customWidth="1"/>
    <col min="9" max="9" width="9.5703125" style="8" bestFit="1" customWidth="1"/>
    <col min="10" max="10" width="12.28515625" style="8" customWidth="1"/>
    <col min="11" max="11" width="14" style="8" customWidth="1"/>
    <col min="12" max="16384" width="9.140625" style="4"/>
  </cols>
  <sheetData>
    <row r="1" spans="1:11" ht="21" x14ac:dyDescent="0.35">
      <c r="A1" s="60" t="s">
        <v>19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3" spans="1:11" s="37" customFormat="1" x14ac:dyDescent="0.25">
      <c r="A3" s="64" t="s">
        <v>9</v>
      </c>
      <c r="B3" s="64"/>
      <c r="C3" s="64"/>
      <c r="D3" s="64"/>
      <c r="F3" s="8"/>
      <c r="G3" s="8"/>
      <c r="H3" s="8"/>
      <c r="I3" s="8"/>
      <c r="J3" s="8"/>
      <c r="K3" s="8"/>
    </row>
    <row r="4" spans="1:11" s="37" customFormat="1" x14ac:dyDescent="0.25">
      <c r="A4" s="64" t="s">
        <v>122</v>
      </c>
      <c r="B4" s="64"/>
      <c r="C4" s="64"/>
      <c r="D4" s="64"/>
      <c r="F4" s="8"/>
      <c r="G4" s="8"/>
      <c r="H4" s="8"/>
      <c r="I4" s="8"/>
      <c r="J4" s="8"/>
      <c r="K4" s="8"/>
    </row>
    <row r="5" spans="1:11" s="37" customFormat="1" x14ac:dyDescent="0.25">
      <c r="A5" s="64" t="s">
        <v>34</v>
      </c>
      <c r="B5" s="64"/>
      <c r="C5" s="64"/>
      <c r="D5" s="64"/>
      <c r="F5" s="8"/>
      <c r="G5" s="8"/>
      <c r="H5" s="8"/>
      <c r="I5" s="8"/>
      <c r="J5" s="8"/>
      <c r="K5" s="8"/>
    </row>
    <row r="6" spans="1:11" s="37" customFormat="1" x14ac:dyDescent="0.25">
      <c r="A6" s="65" t="s">
        <v>48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s="37" customFormat="1" x14ac:dyDescent="0.25">
      <c r="A7" s="65" t="s">
        <v>123</v>
      </c>
      <c r="B7" s="65"/>
      <c r="C7" s="65"/>
      <c r="D7" s="65"/>
      <c r="F7" s="8"/>
      <c r="G7" s="8"/>
      <c r="H7" s="8"/>
      <c r="I7" s="8"/>
      <c r="J7" s="8"/>
      <c r="K7" s="8"/>
    </row>
    <row r="8" spans="1:11" s="37" customFormat="1" x14ac:dyDescent="0.25">
      <c r="D8" s="10"/>
      <c r="F8" s="8"/>
      <c r="G8" s="8"/>
      <c r="H8" s="8"/>
      <c r="I8" s="8"/>
      <c r="J8" s="8"/>
      <c r="K8" s="8"/>
    </row>
    <row r="9" spans="1:11" s="37" customFormat="1" ht="15" customHeight="1" x14ac:dyDescent="0.25">
      <c r="A9" s="61" t="s">
        <v>0</v>
      </c>
      <c r="B9" s="61" t="s">
        <v>1</v>
      </c>
      <c r="C9" s="61" t="s">
        <v>2</v>
      </c>
      <c r="D9" s="61" t="s">
        <v>3</v>
      </c>
      <c r="E9" s="61" t="s">
        <v>4</v>
      </c>
      <c r="F9" s="62" t="s">
        <v>5</v>
      </c>
      <c r="G9" s="62" t="s">
        <v>10</v>
      </c>
      <c r="H9" s="62"/>
      <c r="I9" s="62" t="s">
        <v>11</v>
      </c>
      <c r="J9" s="62"/>
      <c r="K9" s="63" t="s">
        <v>14</v>
      </c>
    </row>
    <row r="10" spans="1:11" s="37" customFormat="1" x14ac:dyDescent="0.25">
      <c r="A10" s="61"/>
      <c r="B10" s="61"/>
      <c r="C10" s="61"/>
      <c r="D10" s="61" t="s">
        <v>6</v>
      </c>
      <c r="E10" s="61" t="s">
        <v>6</v>
      </c>
      <c r="F10" s="62"/>
      <c r="G10" s="38" t="s">
        <v>12</v>
      </c>
      <c r="H10" s="38" t="s">
        <v>13</v>
      </c>
      <c r="I10" s="38" t="s">
        <v>12</v>
      </c>
      <c r="J10" s="38" t="s">
        <v>13</v>
      </c>
      <c r="K10" s="63"/>
    </row>
    <row r="11" spans="1:11" s="7" customFormat="1" x14ac:dyDescent="0.25">
      <c r="A11" s="39" t="s">
        <v>36</v>
      </c>
      <c r="B11" s="40"/>
      <c r="C11" s="41"/>
      <c r="D11" s="42" t="s">
        <v>52</v>
      </c>
      <c r="E11" s="43"/>
      <c r="F11" s="43"/>
      <c r="G11" s="43"/>
      <c r="H11" s="43"/>
      <c r="I11" s="43"/>
      <c r="J11" s="43"/>
      <c r="K11" s="44"/>
    </row>
    <row r="12" spans="1:11" s="37" customFormat="1" x14ac:dyDescent="0.25">
      <c r="A12" s="5" t="s">
        <v>49</v>
      </c>
      <c r="B12" s="5" t="s">
        <v>7</v>
      </c>
      <c r="C12" s="5" t="s">
        <v>50</v>
      </c>
      <c r="D12" s="11" t="s">
        <v>51</v>
      </c>
      <c r="E12" s="5" t="s">
        <v>8</v>
      </c>
      <c r="F12" s="6">
        <v>124.2</v>
      </c>
      <c r="G12" s="6"/>
      <c r="H12" s="6">
        <f>G12*F12</f>
        <v>0</v>
      </c>
      <c r="I12" s="6"/>
      <c r="J12" s="6">
        <f>I12*F12</f>
        <v>0</v>
      </c>
      <c r="K12" s="6">
        <f>J12+H12</f>
        <v>0</v>
      </c>
    </row>
    <row r="13" spans="1:11" s="7" customFormat="1" x14ac:dyDescent="0.25">
      <c r="A13" s="45"/>
      <c r="B13" s="46"/>
      <c r="C13" s="47"/>
      <c r="D13" s="48" t="s">
        <v>53</v>
      </c>
      <c r="E13" s="48"/>
      <c r="F13" s="48"/>
      <c r="G13" s="49">
        <f>SUM(H12:H12)</f>
        <v>0</v>
      </c>
      <c r="H13" s="50"/>
      <c r="I13" s="49">
        <f>SUM(J12:J12)</f>
        <v>0</v>
      </c>
      <c r="J13" s="50"/>
      <c r="K13" s="14">
        <f>SUM(K12:K12)</f>
        <v>0</v>
      </c>
    </row>
    <row r="14" spans="1:11" s="7" customFormat="1" x14ac:dyDescent="0.25">
      <c r="A14" s="39" t="s">
        <v>41</v>
      </c>
      <c r="B14" s="40"/>
      <c r="C14" s="41"/>
      <c r="D14" s="42" t="s">
        <v>64</v>
      </c>
      <c r="E14" s="43"/>
      <c r="F14" s="43"/>
      <c r="G14" s="43"/>
      <c r="H14" s="43"/>
      <c r="I14" s="43"/>
      <c r="J14" s="43"/>
      <c r="K14" s="44"/>
    </row>
    <row r="15" spans="1:11" s="7" customFormat="1" ht="60" x14ac:dyDescent="0.25">
      <c r="A15" s="5" t="s">
        <v>57</v>
      </c>
      <c r="B15" s="5" t="s">
        <v>7</v>
      </c>
      <c r="C15" s="5" t="s">
        <v>54</v>
      </c>
      <c r="D15" s="11" t="s">
        <v>58</v>
      </c>
      <c r="E15" s="5" t="s">
        <v>8</v>
      </c>
      <c r="F15" s="6">
        <v>2.2399999999999998</v>
      </c>
      <c r="G15" s="6"/>
      <c r="H15" s="6">
        <f>G15*F15</f>
        <v>0</v>
      </c>
      <c r="I15" s="6"/>
      <c r="J15" s="6">
        <f>I15*F15</f>
        <v>0</v>
      </c>
      <c r="K15" s="6">
        <f>J15+H15</f>
        <v>0</v>
      </c>
    </row>
    <row r="16" spans="1:11" s="7" customFormat="1" x14ac:dyDescent="0.25">
      <c r="A16" s="5" t="s">
        <v>59</v>
      </c>
      <c r="B16" s="5" t="s">
        <v>26</v>
      </c>
      <c r="C16" s="5" t="s">
        <v>55</v>
      </c>
      <c r="D16" s="11" t="s">
        <v>60</v>
      </c>
      <c r="E16" s="5" t="s">
        <v>61</v>
      </c>
      <c r="F16" s="6">
        <v>36</v>
      </c>
      <c r="G16" s="6"/>
      <c r="H16" s="6">
        <f t="shared" ref="H16:H17" si="0">G16*F16</f>
        <v>0</v>
      </c>
      <c r="I16" s="6"/>
      <c r="J16" s="6">
        <f t="shared" ref="J16:J17" si="1">I16*F16</f>
        <v>0</v>
      </c>
      <c r="K16" s="6">
        <f t="shared" ref="K16:K17" si="2">J16+H16</f>
        <v>0</v>
      </c>
    </row>
    <row r="17" spans="1:11" s="37" customFormat="1" ht="30" x14ac:dyDescent="0.25">
      <c r="A17" s="5" t="s">
        <v>62</v>
      </c>
      <c r="B17" s="5" t="s">
        <v>7</v>
      </c>
      <c r="C17" s="5" t="s">
        <v>56</v>
      </c>
      <c r="D17" s="11" t="s">
        <v>63</v>
      </c>
      <c r="E17" s="5" t="s">
        <v>8</v>
      </c>
      <c r="F17" s="6">
        <v>412.9</v>
      </c>
      <c r="G17" s="6"/>
      <c r="H17" s="6">
        <f t="shared" si="0"/>
        <v>0</v>
      </c>
      <c r="I17" s="6"/>
      <c r="J17" s="6">
        <f t="shared" si="1"/>
        <v>0</v>
      </c>
      <c r="K17" s="6">
        <f t="shared" si="2"/>
        <v>0</v>
      </c>
    </row>
    <row r="18" spans="1:11" s="37" customFormat="1" x14ac:dyDescent="0.25">
      <c r="A18" s="45"/>
      <c r="B18" s="46"/>
      <c r="C18" s="47"/>
      <c r="D18" s="48" t="s">
        <v>65</v>
      </c>
      <c r="E18" s="48"/>
      <c r="F18" s="48"/>
      <c r="G18" s="49">
        <f>SUM(H15:H17)</f>
        <v>0</v>
      </c>
      <c r="H18" s="50"/>
      <c r="I18" s="49">
        <f>SUM(J15:J17)</f>
        <v>0</v>
      </c>
      <c r="J18" s="50"/>
      <c r="K18" s="14">
        <f>SUM(K15:K17)</f>
        <v>0</v>
      </c>
    </row>
    <row r="19" spans="1:11" s="37" customFormat="1" x14ac:dyDescent="0.25">
      <c r="A19" s="39" t="s">
        <v>42</v>
      </c>
      <c r="B19" s="40"/>
      <c r="C19" s="41"/>
      <c r="D19" s="42" t="s">
        <v>87</v>
      </c>
      <c r="E19" s="43"/>
      <c r="F19" s="43"/>
      <c r="G19" s="43"/>
      <c r="H19" s="43"/>
      <c r="I19" s="43"/>
      <c r="J19" s="43"/>
      <c r="K19" s="44"/>
    </row>
    <row r="20" spans="1:11" s="7" customFormat="1" ht="60" x14ac:dyDescent="0.25">
      <c r="A20" s="5" t="s">
        <v>66</v>
      </c>
      <c r="B20" s="5" t="s">
        <v>7</v>
      </c>
      <c r="C20" s="5" t="s">
        <v>67</v>
      </c>
      <c r="D20" s="11" t="s">
        <v>68</v>
      </c>
      <c r="E20" s="5" t="s">
        <v>25</v>
      </c>
      <c r="F20" s="6">
        <v>2</v>
      </c>
      <c r="G20" s="6"/>
      <c r="H20" s="6">
        <f>G20*F20</f>
        <v>0</v>
      </c>
      <c r="I20" s="6"/>
      <c r="J20" s="6">
        <f>I20*F20</f>
        <v>0</v>
      </c>
      <c r="K20" s="6">
        <f>J20+H20</f>
        <v>0</v>
      </c>
    </row>
    <row r="21" spans="1:11" s="7" customFormat="1" ht="45" x14ac:dyDescent="0.25">
      <c r="A21" s="5" t="s">
        <v>69</v>
      </c>
      <c r="B21" s="5" t="s">
        <v>7</v>
      </c>
      <c r="C21" s="5" t="s">
        <v>70</v>
      </c>
      <c r="D21" s="11" t="s">
        <v>71</v>
      </c>
      <c r="E21" s="5" t="s">
        <v>8</v>
      </c>
      <c r="F21" s="6">
        <v>0.2</v>
      </c>
      <c r="G21" s="6"/>
      <c r="H21" s="6">
        <f t="shared" ref="H21:H26" si="3">G21*F21</f>
        <v>0</v>
      </c>
      <c r="I21" s="6"/>
      <c r="J21" s="6">
        <f t="shared" ref="J21:J26" si="4">I21*F21</f>
        <v>0</v>
      </c>
      <c r="K21" s="6">
        <f t="shared" ref="K21:K26" si="5">J21+H21</f>
        <v>0</v>
      </c>
    </row>
    <row r="22" spans="1:11" s="37" customFormat="1" x14ac:dyDescent="0.25">
      <c r="A22" s="5" t="s">
        <v>72</v>
      </c>
      <c r="B22" s="5" t="s">
        <v>26</v>
      </c>
      <c r="C22" s="5" t="s">
        <v>73</v>
      </c>
      <c r="D22" s="11" t="s">
        <v>74</v>
      </c>
      <c r="E22" s="5" t="s">
        <v>37</v>
      </c>
      <c r="F22" s="6">
        <v>4.08</v>
      </c>
      <c r="G22" s="6"/>
      <c r="H22" s="6">
        <f t="shared" si="3"/>
        <v>0</v>
      </c>
      <c r="I22" s="6"/>
      <c r="J22" s="6">
        <f t="shared" si="4"/>
        <v>0</v>
      </c>
      <c r="K22" s="6">
        <f t="shared" si="5"/>
        <v>0</v>
      </c>
    </row>
    <row r="23" spans="1:11" s="37" customFormat="1" x14ac:dyDescent="0.25">
      <c r="A23" s="5" t="s">
        <v>75</v>
      </c>
      <c r="B23" s="5" t="s">
        <v>26</v>
      </c>
      <c r="C23" s="5" t="s">
        <v>76</v>
      </c>
      <c r="D23" s="11" t="s">
        <v>77</v>
      </c>
      <c r="E23" s="5" t="s">
        <v>37</v>
      </c>
      <c r="F23" s="6">
        <v>3.12</v>
      </c>
      <c r="G23" s="6"/>
      <c r="H23" s="6">
        <f t="shared" si="3"/>
        <v>0</v>
      </c>
      <c r="I23" s="6"/>
      <c r="J23" s="6">
        <f t="shared" si="4"/>
        <v>0</v>
      </c>
      <c r="K23" s="6">
        <f t="shared" si="5"/>
        <v>0</v>
      </c>
    </row>
    <row r="24" spans="1:11" s="37" customFormat="1" x14ac:dyDescent="0.25">
      <c r="A24" s="5" t="s">
        <v>78</v>
      </c>
      <c r="B24" s="5" t="s">
        <v>26</v>
      </c>
      <c r="C24" s="5" t="s">
        <v>79</v>
      </c>
      <c r="D24" s="11" t="s">
        <v>80</v>
      </c>
      <c r="E24" s="5" t="s">
        <v>40</v>
      </c>
      <c r="F24" s="6">
        <v>16</v>
      </c>
      <c r="G24" s="6"/>
      <c r="H24" s="6">
        <f t="shared" si="3"/>
        <v>0</v>
      </c>
      <c r="I24" s="6"/>
      <c r="J24" s="6">
        <f t="shared" si="4"/>
        <v>0</v>
      </c>
      <c r="K24" s="6">
        <f t="shared" si="5"/>
        <v>0</v>
      </c>
    </row>
    <row r="25" spans="1:11" s="37" customFormat="1" ht="30" x14ac:dyDescent="0.25">
      <c r="A25" s="5" t="s">
        <v>81</v>
      </c>
      <c r="B25" s="5" t="s">
        <v>7</v>
      </c>
      <c r="C25" s="5" t="s">
        <v>82</v>
      </c>
      <c r="D25" s="11" t="s">
        <v>83</v>
      </c>
      <c r="E25" s="5" t="s">
        <v>8</v>
      </c>
      <c r="F25" s="6">
        <v>21.56</v>
      </c>
      <c r="G25" s="6"/>
      <c r="H25" s="6">
        <f t="shared" si="3"/>
        <v>0</v>
      </c>
      <c r="I25" s="6"/>
      <c r="J25" s="6">
        <f t="shared" si="4"/>
        <v>0</v>
      </c>
      <c r="K25" s="6">
        <f t="shared" si="5"/>
        <v>0</v>
      </c>
    </row>
    <row r="26" spans="1:11" s="37" customFormat="1" ht="45" x14ac:dyDescent="0.25">
      <c r="A26" s="5" t="s">
        <v>84</v>
      </c>
      <c r="B26" s="5" t="s">
        <v>7</v>
      </c>
      <c r="C26" s="5" t="s">
        <v>85</v>
      </c>
      <c r="D26" s="11" t="s">
        <v>86</v>
      </c>
      <c r="E26" s="5" t="s">
        <v>8</v>
      </c>
      <c r="F26" s="6">
        <v>24.12</v>
      </c>
      <c r="G26" s="6"/>
      <c r="H26" s="6">
        <f t="shared" si="3"/>
        <v>0</v>
      </c>
      <c r="I26" s="6"/>
      <c r="J26" s="6">
        <f t="shared" si="4"/>
        <v>0</v>
      </c>
      <c r="K26" s="6">
        <f t="shared" si="5"/>
        <v>0</v>
      </c>
    </row>
    <row r="27" spans="1:11" s="7" customFormat="1" x14ac:dyDescent="0.25">
      <c r="A27" s="45"/>
      <c r="B27" s="46"/>
      <c r="C27" s="47"/>
      <c r="D27" s="48" t="s">
        <v>53</v>
      </c>
      <c r="E27" s="48"/>
      <c r="F27" s="48"/>
      <c r="G27" s="49">
        <f>SUM(H20:H26)</f>
        <v>0</v>
      </c>
      <c r="H27" s="50"/>
      <c r="I27" s="49">
        <f>SUM(J20:J26)</f>
        <v>0</v>
      </c>
      <c r="J27" s="50"/>
      <c r="K27" s="14">
        <f>SUM(K20:K26)</f>
        <v>0</v>
      </c>
    </row>
    <row r="28" spans="1:11" s="37" customFormat="1" x14ac:dyDescent="0.25">
      <c r="A28" s="39" t="s">
        <v>43</v>
      </c>
      <c r="B28" s="40"/>
      <c r="C28" s="41"/>
      <c r="D28" s="42" t="s">
        <v>109</v>
      </c>
      <c r="E28" s="43"/>
      <c r="F28" s="43"/>
      <c r="G28" s="43"/>
      <c r="H28" s="43"/>
      <c r="I28" s="43"/>
      <c r="J28" s="43"/>
      <c r="K28" s="44"/>
    </row>
    <row r="29" spans="1:11" s="37" customFormat="1" ht="30" x14ac:dyDescent="0.25">
      <c r="A29" s="5" t="s">
        <v>88</v>
      </c>
      <c r="B29" s="5" t="s">
        <v>7</v>
      </c>
      <c r="C29" s="5" t="s">
        <v>89</v>
      </c>
      <c r="D29" s="11" t="s">
        <v>90</v>
      </c>
      <c r="E29" s="5" t="s">
        <v>25</v>
      </c>
      <c r="F29" s="6">
        <v>4</v>
      </c>
      <c r="G29" s="6"/>
      <c r="H29" s="6">
        <f>G29*F29</f>
        <v>0</v>
      </c>
      <c r="I29" s="6"/>
      <c r="J29" s="6">
        <f>I29*F29</f>
        <v>0</v>
      </c>
      <c r="K29" s="6">
        <f>J29+H29</f>
        <v>0</v>
      </c>
    </row>
    <row r="30" spans="1:11" s="37" customFormat="1" ht="30" x14ac:dyDescent="0.25">
      <c r="A30" s="5" t="s">
        <v>91</v>
      </c>
      <c r="B30" s="5" t="s">
        <v>7</v>
      </c>
      <c r="C30" s="5" t="s">
        <v>92</v>
      </c>
      <c r="D30" s="11" t="s">
        <v>93</v>
      </c>
      <c r="E30" s="5" t="s">
        <v>25</v>
      </c>
      <c r="F30" s="6">
        <v>12</v>
      </c>
      <c r="G30" s="6"/>
      <c r="H30" s="6">
        <f t="shared" ref="H30:H35" si="6">G30*F30</f>
        <v>0</v>
      </c>
      <c r="I30" s="6"/>
      <c r="J30" s="6">
        <f t="shared" ref="J30:J35" si="7">I30*F30</f>
        <v>0</v>
      </c>
      <c r="K30" s="6">
        <f t="shared" ref="K30:K35" si="8">J30+H30</f>
        <v>0</v>
      </c>
    </row>
    <row r="31" spans="1:11" s="37" customFormat="1" x14ac:dyDescent="0.25">
      <c r="A31" s="5" t="s">
        <v>94</v>
      </c>
      <c r="B31" s="5" t="s">
        <v>26</v>
      </c>
      <c r="C31" s="5" t="s">
        <v>95</v>
      </c>
      <c r="D31" s="11" t="s">
        <v>96</v>
      </c>
      <c r="E31" s="5" t="s">
        <v>27</v>
      </c>
      <c r="F31" s="6">
        <v>5</v>
      </c>
      <c r="G31" s="6"/>
      <c r="H31" s="6">
        <f t="shared" si="6"/>
        <v>0</v>
      </c>
      <c r="I31" s="6"/>
      <c r="J31" s="6">
        <f t="shared" si="7"/>
        <v>0</v>
      </c>
      <c r="K31" s="6">
        <f t="shared" si="8"/>
        <v>0</v>
      </c>
    </row>
    <row r="32" spans="1:11" s="37" customFormat="1" ht="30" x14ac:dyDescent="0.25">
      <c r="A32" s="5" t="s">
        <v>97</v>
      </c>
      <c r="B32" s="5" t="s">
        <v>7</v>
      </c>
      <c r="C32" s="5" t="s">
        <v>98</v>
      </c>
      <c r="D32" s="11" t="s">
        <v>99</v>
      </c>
      <c r="E32" s="5" t="s">
        <v>25</v>
      </c>
      <c r="F32" s="6">
        <v>1</v>
      </c>
      <c r="G32" s="6"/>
      <c r="H32" s="6">
        <f t="shared" si="6"/>
        <v>0</v>
      </c>
      <c r="I32" s="6"/>
      <c r="J32" s="6">
        <f t="shared" si="7"/>
        <v>0</v>
      </c>
      <c r="K32" s="6">
        <f t="shared" si="8"/>
        <v>0</v>
      </c>
    </row>
    <row r="33" spans="1:13" s="37" customFormat="1" ht="30" x14ac:dyDescent="0.25">
      <c r="A33" s="5" t="s">
        <v>100</v>
      </c>
      <c r="B33" s="5" t="s">
        <v>7</v>
      </c>
      <c r="C33" s="5" t="s">
        <v>101</v>
      </c>
      <c r="D33" s="11" t="s">
        <v>102</v>
      </c>
      <c r="E33" s="5" t="s">
        <v>25</v>
      </c>
      <c r="F33" s="6">
        <v>1</v>
      </c>
      <c r="G33" s="6"/>
      <c r="H33" s="6">
        <f t="shared" si="6"/>
        <v>0</v>
      </c>
      <c r="I33" s="6"/>
      <c r="J33" s="6">
        <f t="shared" si="7"/>
        <v>0</v>
      </c>
      <c r="K33" s="6">
        <f t="shared" si="8"/>
        <v>0</v>
      </c>
    </row>
    <row r="34" spans="1:13" s="37" customFormat="1" ht="60" x14ac:dyDescent="0.25">
      <c r="A34" s="5" t="s">
        <v>103</v>
      </c>
      <c r="B34" s="5" t="s">
        <v>7</v>
      </c>
      <c r="C34" s="5" t="s">
        <v>104</v>
      </c>
      <c r="D34" s="11" t="s">
        <v>105</v>
      </c>
      <c r="E34" s="5" t="s">
        <v>25</v>
      </c>
      <c r="F34" s="6">
        <v>1</v>
      </c>
      <c r="G34" s="6"/>
      <c r="H34" s="6">
        <f t="shared" si="6"/>
        <v>0</v>
      </c>
      <c r="I34" s="6"/>
      <c r="J34" s="6">
        <f t="shared" si="7"/>
        <v>0</v>
      </c>
      <c r="K34" s="6">
        <f t="shared" si="8"/>
        <v>0</v>
      </c>
    </row>
    <row r="35" spans="1:13" s="37" customFormat="1" ht="45" x14ac:dyDescent="0.25">
      <c r="A35" s="5" t="s">
        <v>106</v>
      </c>
      <c r="B35" s="5" t="s">
        <v>7</v>
      </c>
      <c r="C35" s="5" t="s">
        <v>107</v>
      </c>
      <c r="D35" s="11" t="s">
        <v>108</v>
      </c>
      <c r="E35" s="5" t="s">
        <v>25</v>
      </c>
      <c r="F35" s="6">
        <v>2</v>
      </c>
      <c r="G35" s="6"/>
      <c r="H35" s="6">
        <f t="shared" si="6"/>
        <v>0</v>
      </c>
      <c r="I35" s="6"/>
      <c r="J35" s="6">
        <f t="shared" si="7"/>
        <v>0</v>
      </c>
      <c r="K35" s="6">
        <f t="shared" si="8"/>
        <v>0</v>
      </c>
    </row>
    <row r="36" spans="1:13" s="37" customFormat="1" x14ac:dyDescent="0.25">
      <c r="A36" s="45"/>
      <c r="B36" s="46"/>
      <c r="C36" s="47"/>
      <c r="D36" s="48" t="s">
        <v>65</v>
      </c>
      <c r="E36" s="48"/>
      <c r="F36" s="48"/>
      <c r="G36" s="49">
        <f>SUM(H29:H35)</f>
        <v>0</v>
      </c>
      <c r="H36" s="50"/>
      <c r="I36" s="49">
        <f>SUM(J29:J35)</f>
        <v>0</v>
      </c>
      <c r="J36" s="50"/>
      <c r="K36" s="14">
        <f>SUM(K29:K35)</f>
        <v>0</v>
      </c>
    </row>
    <row r="37" spans="1:13" s="37" customFormat="1" x14ac:dyDescent="0.25">
      <c r="A37" s="39" t="s">
        <v>44</v>
      </c>
      <c r="B37" s="40"/>
      <c r="C37" s="41"/>
      <c r="D37" s="42" t="s">
        <v>118</v>
      </c>
      <c r="E37" s="43"/>
      <c r="F37" s="43"/>
      <c r="G37" s="43"/>
      <c r="H37" s="43"/>
      <c r="I37" s="43"/>
      <c r="J37" s="43"/>
      <c r="K37" s="44"/>
    </row>
    <row r="38" spans="1:13" s="37" customFormat="1" ht="45" x14ac:dyDescent="0.25">
      <c r="A38" s="5" t="s">
        <v>110</v>
      </c>
      <c r="B38" s="5" t="s">
        <v>111</v>
      </c>
      <c r="C38" s="5" t="s">
        <v>39</v>
      </c>
      <c r="D38" s="11" t="s">
        <v>112</v>
      </c>
      <c r="E38" s="5" t="s">
        <v>8</v>
      </c>
      <c r="F38" s="6">
        <v>33.840000000000003</v>
      </c>
      <c r="G38" s="6"/>
      <c r="H38" s="6">
        <f t="shared" ref="H38:H40" si="9">G38*F38</f>
        <v>0</v>
      </c>
      <c r="I38" s="6"/>
      <c r="J38" s="6">
        <f t="shared" ref="J38:J40" si="10">I38*F38</f>
        <v>0</v>
      </c>
      <c r="K38" s="6">
        <f t="shared" ref="K38:K40" si="11">J38+H38</f>
        <v>0</v>
      </c>
    </row>
    <row r="39" spans="1:13" s="37" customFormat="1" ht="30" x14ac:dyDescent="0.25">
      <c r="A39" s="5" t="s">
        <v>113</v>
      </c>
      <c r="B39" s="5" t="s">
        <v>26</v>
      </c>
      <c r="C39" s="5" t="s">
        <v>114</v>
      </c>
      <c r="D39" s="11" t="s">
        <v>115</v>
      </c>
      <c r="E39" s="5" t="s">
        <v>37</v>
      </c>
      <c r="F39" s="6">
        <v>33.840000000000003</v>
      </c>
      <c r="G39" s="6"/>
      <c r="H39" s="6">
        <f t="shared" si="9"/>
        <v>0</v>
      </c>
      <c r="I39" s="6"/>
      <c r="J39" s="6">
        <f t="shared" si="10"/>
        <v>0</v>
      </c>
      <c r="K39" s="6">
        <f t="shared" si="11"/>
        <v>0</v>
      </c>
    </row>
    <row r="40" spans="1:13" s="37" customFormat="1" ht="30" x14ac:dyDescent="0.25">
      <c r="A40" s="5" t="s">
        <v>116</v>
      </c>
      <c r="B40" s="5" t="s">
        <v>26</v>
      </c>
      <c r="C40" s="5" t="s">
        <v>38</v>
      </c>
      <c r="D40" s="11" t="s">
        <v>117</v>
      </c>
      <c r="E40" s="5" t="s">
        <v>27</v>
      </c>
      <c r="F40" s="6">
        <v>80</v>
      </c>
      <c r="G40" s="6"/>
      <c r="H40" s="6">
        <f t="shared" si="9"/>
        <v>0</v>
      </c>
      <c r="I40" s="6"/>
      <c r="J40" s="6">
        <f t="shared" si="10"/>
        <v>0</v>
      </c>
      <c r="K40" s="6">
        <f t="shared" si="11"/>
        <v>0</v>
      </c>
    </row>
    <row r="41" spans="1:13" s="37" customFormat="1" x14ac:dyDescent="0.25">
      <c r="A41" s="52"/>
      <c r="B41" s="53"/>
      <c r="C41" s="54"/>
      <c r="D41" s="48" t="s">
        <v>53</v>
      </c>
      <c r="E41" s="48"/>
      <c r="F41" s="48"/>
      <c r="G41" s="49">
        <f>SUM(H38:H40)</f>
        <v>0</v>
      </c>
      <c r="H41" s="50"/>
      <c r="I41" s="49">
        <f>SUM(J38:J40)</f>
        <v>0</v>
      </c>
      <c r="J41" s="50"/>
      <c r="K41" s="14">
        <f>SUM(K38:K40)</f>
        <v>0</v>
      </c>
    </row>
    <row r="42" spans="1:13" s="37" customFormat="1" x14ac:dyDescent="0.25">
      <c r="A42"/>
      <c r="B42"/>
      <c r="C42"/>
      <c r="D42"/>
      <c r="E42"/>
      <c r="F42"/>
      <c r="G42"/>
      <c r="H42"/>
      <c r="I42"/>
      <c r="J42"/>
      <c r="K42"/>
    </row>
    <row r="43" spans="1:13" s="37" customFormat="1" x14ac:dyDescent="0.25">
      <c r="A43" s="55" t="s">
        <v>24</v>
      </c>
      <c r="B43" s="56"/>
      <c r="C43" s="56"/>
      <c r="D43" s="56"/>
      <c r="E43" s="56"/>
      <c r="F43" s="57"/>
      <c r="G43" s="58">
        <f>G41+G36+G27+G18+G13</f>
        <v>0</v>
      </c>
      <c r="H43" s="59"/>
      <c r="I43" s="58">
        <f>I41+I36+I27+I18+I13</f>
        <v>0</v>
      </c>
      <c r="J43" s="59"/>
      <c r="K43" s="15">
        <f>K41+K36+K27+K18+K13</f>
        <v>0</v>
      </c>
      <c r="M43" s="36"/>
    </row>
    <row r="44" spans="1:13" customFormat="1" x14ac:dyDescent="0.25"/>
    <row r="47" spans="1:13" s="33" customFormat="1" x14ac:dyDescent="0.25">
      <c r="A47" s="1"/>
      <c r="D47" s="21" t="s">
        <v>31</v>
      </c>
      <c r="E47" s="51" t="s">
        <v>28</v>
      </c>
      <c r="F47" s="51"/>
      <c r="G47" s="51"/>
      <c r="H47" s="51"/>
      <c r="I47" s="51"/>
      <c r="J47" s="51"/>
      <c r="K47" s="51"/>
    </row>
    <row r="48" spans="1:13" s="33" customFormat="1" x14ac:dyDescent="0.25">
      <c r="A48" s="1"/>
      <c r="D48" s="21"/>
      <c r="F48" s="8"/>
      <c r="G48" s="8"/>
      <c r="H48" s="8"/>
      <c r="I48" s="8"/>
      <c r="J48" s="8"/>
      <c r="K48" s="8"/>
    </row>
    <row r="49" spans="1:11" s="33" customFormat="1" x14ac:dyDescent="0.25">
      <c r="A49" s="1"/>
      <c r="D49" s="21" t="s">
        <v>33</v>
      </c>
      <c r="E49" s="51" t="s">
        <v>28</v>
      </c>
      <c r="F49" s="51"/>
      <c r="G49" s="51"/>
      <c r="H49" s="51"/>
      <c r="I49" s="51"/>
      <c r="J49" s="51"/>
      <c r="K49" s="51"/>
    </row>
    <row r="50" spans="1:11" s="33" customFormat="1" x14ac:dyDescent="0.25">
      <c r="A50" s="1"/>
      <c r="D50" s="21"/>
      <c r="F50" s="8"/>
      <c r="G50" s="8"/>
      <c r="H50" s="8"/>
      <c r="I50" s="8"/>
      <c r="J50" s="8"/>
      <c r="K50" s="8"/>
    </row>
    <row r="51" spans="1:11" s="33" customFormat="1" x14ac:dyDescent="0.25">
      <c r="A51" s="1"/>
      <c r="D51" s="21" t="s">
        <v>32</v>
      </c>
      <c r="E51" s="51" t="s">
        <v>28</v>
      </c>
      <c r="F51" s="51"/>
      <c r="G51" s="51"/>
      <c r="H51" s="51"/>
      <c r="I51" s="51"/>
      <c r="J51" s="51"/>
      <c r="K51" s="51"/>
    </row>
    <row r="52" spans="1:11" s="33" customFormat="1" x14ac:dyDescent="0.25">
      <c r="A52" s="1"/>
      <c r="D52" s="22"/>
      <c r="F52" s="8"/>
      <c r="G52" s="8"/>
      <c r="H52" s="8"/>
      <c r="I52" s="8"/>
      <c r="J52" s="8"/>
      <c r="K52" s="8"/>
    </row>
    <row r="53" spans="1:11" s="33" customFormat="1" x14ac:dyDescent="0.25">
      <c r="A53" s="1"/>
      <c r="D53" s="21" t="s">
        <v>29</v>
      </c>
      <c r="E53" s="51" t="s">
        <v>28</v>
      </c>
      <c r="F53" s="51"/>
      <c r="G53" s="51"/>
      <c r="H53" s="51"/>
      <c r="I53" s="51"/>
      <c r="J53" s="51"/>
      <c r="K53" s="51"/>
    </row>
    <row r="54" spans="1:11" s="33" customFormat="1" x14ac:dyDescent="0.25">
      <c r="A54" s="1"/>
      <c r="D54" s="22"/>
      <c r="F54" s="8"/>
      <c r="G54" s="8"/>
      <c r="H54" s="8"/>
      <c r="I54" s="8"/>
      <c r="J54" s="8"/>
      <c r="K54" s="8"/>
    </row>
    <row r="55" spans="1:11" s="33" customFormat="1" x14ac:dyDescent="0.25">
      <c r="A55" s="1"/>
      <c r="D55" s="21" t="s">
        <v>30</v>
      </c>
      <c r="E55" s="51" t="s">
        <v>28</v>
      </c>
      <c r="F55" s="51"/>
      <c r="G55" s="51"/>
      <c r="H55" s="51"/>
      <c r="I55" s="51"/>
      <c r="J55" s="51"/>
      <c r="K55" s="51"/>
    </row>
  </sheetData>
  <mergeCells count="53">
    <mergeCell ref="A6:K6"/>
    <mergeCell ref="A11:C11"/>
    <mergeCell ref="D11:K11"/>
    <mergeCell ref="G43:H43"/>
    <mergeCell ref="I43:J43"/>
    <mergeCell ref="A1:K1"/>
    <mergeCell ref="A9:A10"/>
    <mergeCell ref="B9:B10"/>
    <mergeCell ref="C9:C10"/>
    <mergeCell ref="D9:D10"/>
    <mergeCell ref="E9:E10"/>
    <mergeCell ref="F9:F10"/>
    <mergeCell ref="G9:H9"/>
    <mergeCell ref="I9:J9"/>
    <mergeCell ref="K9:K10"/>
    <mergeCell ref="A3:D3"/>
    <mergeCell ref="A4:D4"/>
    <mergeCell ref="A5:D5"/>
    <mergeCell ref="A7:D7"/>
    <mergeCell ref="A18:C18"/>
    <mergeCell ref="D18:F18"/>
    <mergeCell ref="G18:H18"/>
    <mergeCell ref="I18:J18"/>
    <mergeCell ref="E55:K55"/>
    <mergeCell ref="E47:K47"/>
    <mergeCell ref="E49:K49"/>
    <mergeCell ref="E51:K51"/>
    <mergeCell ref="E53:K53"/>
    <mergeCell ref="A37:C37"/>
    <mergeCell ref="D37:K37"/>
    <mergeCell ref="A41:C41"/>
    <mergeCell ref="D41:F41"/>
    <mergeCell ref="G41:H41"/>
    <mergeCell ref="I41:J41"/>
    <mergeCell ref="A43:F43"/>
    <mergeCell ref="A13:C13"/>
    <mergeCell ref="D13:F13"/>
    <mergeCell ref="G13:H13"/>
    <mergeCell ref="I13:J13"/>
    <mergeCell ref="A14:C14"/>
    <mergeCell ref="D14:K14"/>
    <mergeCell ref="A28:C28"/>
    <mergeCell ref="D28:K28"/>
    <mergeCell ref="A36:C36"/>
    <mergeCell ref="D36:F36"/>
    <mergeCell ref="G36:H36"/>
    <mergeCell ref="I36:J36"/>
    <mergeCell ref="A19:C19"/>
    <mergeCell ref="D19:K19"/>
    <mergeCell ref="A27:C27"/>
    <mergeCell ref="D27:F27"/>
    <mergeCell ref="G27:H27"/>
    <mergeCell ref="I27:J27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zoomScale="85" zoomScaleNormal="85" workbookViewId="0">
      <selection activeCell="D42" sqref="D42"/>
    </sheetView>
  </sheetViews>
  <sheetFormatPr defaultRowHeight="15" x14ac:dyDescent="0.25"/>
  <cols>
    <col min="1" max="1" width="7.28515625" style="33" customWidth="1"/>
    <col min="2" max="2" width="10" style="33" customWidth="1"/>
    <col min="3" max="3" width="7.7109375" style="33" customWidth="1"/>
    <col min="4" max="4" width="76.28515625" style="10" customWidth="1"/>
    <col min="5" max="5" width="9.140625" style="33"/>
    <col min="6" max="6" width="11.5703125" style="8" customWidth="1"/>
    <col min="7" max="7" width="9.5703125" style="8" bestFit="1" customWidth="1"/>
    <col min="8" max="8" width="11.5703125" style="8" bestFit="1" customWidth="1"/>
    <col min="9" max="9" width="9.5703125" style="8" bestFit="1" customWidth="1"/>
    <col min="10" max="10" width="12.28515625" style="8" customWidth="1"/>
    <col min="11" max="11" width="16" style="8" customWidth="1"/>
    <col min="12" max="12" width="9.140625" style="33"/>
    <col min="13" max="13" width="11.5703125" style="33" bestFit="1" customWidth="1"/>
    <col min="14" max="16384" width="9.140625" style="33"/>
  </cols>
  <sheetData>
    <row r="1" spans="1:11" ht="21" x14ac:dyDescent="0.25">
      <c r="A1" s="66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1" x14ac:dyDescent="0.25">
      <c r="A3" s="64" t="s">
        <v>9</v>
      </c>
      <c r="B3" s="64"/>
      <c r="C3" s="64"/>
      <c r="D3" s="64"/>
    </row>
    <row r="4" spans="1:11" x14ac:dyDescent="0.25">
      <c r="A4" s="64" t="s">
        <v>122</v>
      </c>
      <c r="B4" s="64"/>
      <c r="C4" s="64"/>
      <c r="D4" s="64"/>
    </row>
    <row r="5" spans="1:11" x14ac:dyDescent="0.25">
      <c r="A5" s="64" t="s">
        <v>34</v>
      </c>
      <c r="B5" s="64"/>
      <c r="C5" s="64"/>
      <c r="D5" s="64"/>
    </row>
    <row r="6" spans="1:11" x14ac:dyDescent="0.25">
      <c r="A6" s="65" t="s">
        <v>48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x14ac:dyDescent="0.25">
      <c r="A7" s="65" t="s">
        <v>123</v>
      </c>
      <c r="B7" s="65"/>
      <c r="C7" s="65"/>
      <c r="D7" s="65"/>
    </row>
    <row r="9" spans="1:11" ht="15" customHeight="1" x14ac:dyDescent="0.25">
      <c r="A9" s="61" t="s">
        <v>0</v>
      </c>
      <c r="B9" s="61" t="s">
        <v>1</v>
      </c>
      <c r="C9" s="61" t="s">
        <v>2</v>
      </c>
      <c r="D9" s="61" t="s">
        <v>3</v>
      </c>
      <c r="E9" s="61" t="s">
        <v>4</v>
      </c>
      <c r="F9" s="62" t="s">
        <v>5</v>
      </c>
      <c r="G9" s="62" t="s">
        <v>10</v>
      </c>
      <c r="H9" s="62"/>
      <c r="I9" s="62" t="s">
        <v>11</v>
      </c>
      <c r="J9" s="62"/>
      <c r="K9" s="63" t="s">
        <v>14</v>
      </c>
    </row>
    <row r="10" spans="1:11" x14ac:dyDescent="0.25">
      <c r="A10" s="61"/>
      <c r="B10" s="61"/>
      <c r="C10" s="61"/>
      <c r="D10" s="61" t="s">
        <v>6</v>
      </c>
      <c r="E10" s="61" t="s">
        <v>6</v>
      </c>
      <c r="F10" s="62"/>
      <c r="G10" s="31" t="s">
        <v>12</v>
      </c>
      <c r="H10" s="31" t="s">
        <v>13</v>
      </c>
      <c r="I10" s="31" t="s">
        <v>12</v>
      </c>
      <c r="J10" s="31" t="s">
        <v>13</v>
      </c>
      <c r="K10" s="63"/>
    </row>
    <row r="11" spans="1:11" s="7" customFormat="1" x14ac:dyDescent="0.25">
      <c r="A11" s="39" t="s">
        <v>36</v>
      </c>
      <c r="B11" s="40"/>
      <c r="C11" s="41"/>
      <c r="D11" s="42" t="s">
        <v>52</v>
      </c>
      <c r="E11" s="43"/>
      <c r="F11" s="43"/>
      <c r="G11" s="43"/>
      <c r="H11" s="43"/>
      <c r="I11" s="43"/>
      <c r="J11" s="43"/>
      <c r="K11" s="44"/>
    </row>
    <row r="12" spans="1:11" x14ac:dyDescent="0.25">
      <c r="A12" s="5" t="s">
        <v>49</v>
      </c>
      <c r="B12" s="5" t="s">
        <v>7</v>
      </c>
      <c r="C12" s="5" t="s">
        <v>50</v>
      </c>
      <c r="D12" s="11" t="s">
        <v>51</v>
      </c>
      <c r="E12" s="5" t="s">
        <v>8</v>
      </c>
      <c r="F12" s="6">
        <v>124.2</v>
      </c>
      <c r="G12" s="6">
        <v>0</v>
      </c>
      <c r="H12" s="6">
        <f>G12*F12</f>
        <v>0</v>
      </c>
      <c r="I12" s="6">
        <v>2.46</v>
      </c>
      <c r="J12" s="6">
        <f>I12*F12</f>
        <v>305.53199999999998</v>
      </c>
      <c r="K12" s="6">
        <f>J12+H12</f>
        <v>305.53199999999998</v>
      </c>
    </row>
    <row r="13" spans="1:11" s="7" customFormat="1" x14ac:dyDescent="0.25">
      <c r="A13" s="45"/>
      <c r="B13" s="46"/>
      <c r="C13" s="47"/>
      <c r="D13" s="48" t="s">
        <v>53</v>
      </c>
      <c r="E13" s="48"/>
      <c r="F13" s="48"/>
      <c r="G13" s="49">
        <f>SUM(H12:H12)</f>
        <v>0</v>
      </c>
      <c r="H13" s="50"/>
      <c r="I13" s="49">
        <f>SUM(J12:J12)</f>
        <v>305.53199999999998</v>
      </c>
      <c r="J13" s="50"/>
      <c r="K13" s="14">
        <f>SUM(K12:K12)</f>
        <v>305.53199999999998</v>
      </c>
    </row>
    <row r="14" spans="1:11" s="7" customFormat="1" x14ac:dyDescent="0.25">
      <c r="A14" s="39" t="s">
        <v>41</v>
      </c>
      <c r="B14" s="40"/>
      <c r="C14" s="41"/>
      <c r="D14" s="42" t="s">
        <v>64</v>
      </c>
      <c r="E14" s="43"/>
      <c r="F14" s="43"/>
      <c r="G14" s="43"/>
      <c r="H14" s="43"/>
      <c r="I14" s="43"/>
      <c r="J14" s="43"/>
      <c r="K14" s="44"/>
    </row>
    <row r="15" spans="1:11" s="7" customFormat="1" ht="60" x14ac:dyDescent="0.25">
      <c r="A15" s="5" t="s">
        <v>57</v>
      </c>
      <c r="B15" s="5" t="s">
        <v>7</v>
      </c>
      <c r="C15" s="5" t="s">
        <v>54</v>
      </c>
      <c r="D15" s="11" t="s">
        <v>58</v>
      </c>
      <c r="E15" s="5" t="s">
        <v>8</v>
      </c>
      <c r="F15" s="6">
        <v>2.2399999999999998</v>
      </c>
      <c r="G15" s="6">
        <v>26.24</v>
      </c>
      <c r="H15" s="6">
        <f>G15*F15</f>
        <v>58.777599999999993</v>
      </c>
      <c r="I15" s="6">
        <f>46.59-G15</f>
        <v>20.350000000000005</v>
      </c>
      <c r="J15" s="6">
        <f>I15*F15</f>
        <v>45.584000000000003</v>
      </c>
      <c r="K15" s="6">
        <f>J15+H15</f>
        <v>104.3616</v>
      </c>
    </row>
    <row r="16" spans="1:11" s="7" customFormat="1" x14ac:dyDescent="0.25">
      <c r="A16" s="5" t="s">
        <v>59</v>
      </c>
      <c r="B16" s="5" t="s">
        <v>26</v>
      </c>
      <c r="C16" s="5" t="s">
        <v>55</v>
      </c>
      <c r="D16" s="11" t="s">
        <v>60</v>
      </c>
      <c r="E16" s="5" t="s">
        <v>61</v>
      </c>
      <c r="F16" s="6">
        <v>36</v>
      </c>
      <c r="G16" s="6">
        <v>19.88</v>
      </c>
      <c r="H16" s="6">
        <f t="shared" ref="H16:H17" si="0">G16*F16</f>
        <v>715.68</v>
      </c>
      <c r="I16" s="6">
        <v>0</v>
      </c>
      <c r="J16" s="6">
        <f t="shared" ref="J16:J17" si="1">I16*F16</f>
        <v>0</v>
      </c>
      <c r="K16" s="6">
        <f t="shared" ref="K16:K17" si="2">J16+H16</f>
        <v>715.68</v>
      </c>
    </row>
    <row r="17" spans="1:11" ht="30" x14ac:dyDescent="0.25">
      <c r="A17" s="5" t="s">
        <v>62</v>
      </c>
      <c r="B17" s="5" t="s">
        <v>7</v>
      </c>
      <c r="C17" s="5" t="s">
        <v>56</v>
      </c>
      <c r="D17" s="11" t="s">
        <v>63</v>
      </c>
      <c r="E17" s="5" t="s">
        <v>8</v>
      </c>
      <c r="F17" s="6">
        <v>412.9</v>
      </c>
      <c r="G17" s="6">
        <v>9.4</v>
      </c>
      <c r="H17" s="6">
        <f t="shared" si="0"/>
        <v>3881.2599999999998</v>
      </c>
      <c r="I17" s="6">
        <f>16.53-G17</f>
        <v>7.1300000000000008</v>
      </c>
      <c r="J17" s="6">
        <f t="shared" si="1"/>
        <v>2943.9770000000003</v>
      </c>
      <c r="K17" s="6">
        <f t="shared" si="2"/>
        <v>6825.2370000000001</v>
      </c>
    </row>
    <row r="18" spans="1:11" x14ac:dyDescent="0.25">
      <c r="A18" s="45"/>
      <c r="B18" s="46"/>
      <c r="C18" s="47"/>
      <c r="D18" s="48" t="s">
        <v>65</v>
      </c>
      <c r="E18" s="48"/>
      <c r="F18" s="48"/>
      <c r="G18" s="49">
        <f>SUM(H15:H17)</f>
        <v>4655.7175999999999</v>
      </c>
      <c r="H18" s="50"/>
      <c r="I18" s="49">
        <f>SUM(J15:J17)</f>
        <v>2989.5610000000001</v>
      </c>
      <c r="J18" s="50"/>
      <c r="K18" s="14">
        <f>SUM(K15:K17)</f>
        <v>7645.2785999999996</v>
      </c>
    </row>
    <row r="19" spans="1:11" x14ac:dyDescent="0.25">
      <c r="A19" s="39" t="s">
        <v>42</v>
      </c>
      <c r="B19" s="40"/>
      <c r="C19" s="41"/>
      <c r="D19" s="42" t="s">
        <v>87</v>
      </c>
      <c r="E19" s="43"/>
      <c r="F19" s="43"/>
      <c r="G19" s="43"/>
      <c r="H19" s="43"/>
      <c r="I19" s="43"/>
      <c r="J19" s="43"/>
      <c r="K19" s="44"/>
    </row>
    <row r="20" spans="1:11" s="7" customFormat="1" ht="60" x14ac:dyDescent="0.25">
      <c r="A20" s="5" t="s">
        <v>66</v>
      </c>
      <c r="B20" s="5" t="s">
        <v>7</v>
      </c>
      <c r="C20" s="5" t="s">
        <v>67</v>
      </c>
      <c r="D20" s="11" t="s">
        <v>68</v>
      </c>
      <c r="E20" s="5" t="s">
        <v>25</v>
      </c>
      <c r="F20" s="6">
        <v>2</v>
      </c>
      <c r="G20" s="6">
        <f>1319.85-I20</f>
        <v>1204.1899999999998</v>
      </c>
      <c r="H20" s="6">
        <f>G20*F20</f>
        <v>2408.3799999999997</v>
      </c>
      <c r="I20" s="6">
        <v>115.66</v>
      </c>
      <c r="J20" s="6">
        <f>I20*F20</f>
        <v>231.32</v>
      </c>
      <c r="K20" s="6">
        <f>J20+H20</f>
        <v>2639.7</v>
      </c>
    </row>
    <row r="21" spans="1:11" s="7" customFormat="1" ht="45" x14ac:dyDescent="0.25">
      <c r="A21" s="5" t="s">
        <v>69</v>
      </c>
      <c r="B21" s="5" t="s">
        <v>7</v>
      </c>
      <c r="C21" s="5" t="s">
        <v>70</v>
      </c>
      <c r="D21" s="11" t="s">
        <v>71</v>
      </c>
      <c r="E21" s="5" t="s">
        <v>8</v>
      </c>
      <c r="F21" s="6">
        <v>0.2</v>
      </c>
      <c r="G21" s="6">
        <v>619.92999999999995</v>
      </c>
      <c r="H21" s="6">
        <f t="shared" ref="H21:H23" si="3">G21*F21</f>
        <v>123.98599999999999</v>
      </c>
      <c r="I21" s="6">
        <f>827.57-G21</f>
        <v>207.6400000000001</v>
      </c>
      <c r="J21" s="6">
        <f t="shared" ref="J21:J23" si="4">I21*F21</f>
        <v>41.52800000000002</v>
      </c>
      <c r="K21" s="6">
        <f t="shared" ref="K21:K23" si="5">J21+H21</f>
        <v>165.51400000000001</v>
      </c>
    </row>
    <row r="22" spans="1:11" x14ac:dyDescent="0.25">
      <c r="A22" s="5" t="s">
        <v>72</v>
      </c>
      <c r="B22" s="5" t="s">
        <v>26</v>
      </c>
      <c r="C22" s="5" t="s">
        <v>73</v>
      </c>
      <c r="D22" s="11" t="s">
        <v>74</v>
      </c>
      <c r="E22" s="5" t="s">
        <v>37</v>
      </c>
      <c r="F22" s="6">
        <v>4.08</v>
      </c>
      <c r="G22" s="6">
        <v>114.54</v>
      </c>
      <c r="H22" s="6">
        <f t="shared" si="3"/>
        <v>467.32320000000004</v>
      </c>
      <c r="I22" s="6">
        <v>0</v>
      </c>
      <c r="J22" s="6">
        <f t="shared" si="4"/>
        <v>0</v>
      </c>
      <c r="K22" s="6">
        <f t="shared" si="5"/>
        <v>467.32320000000004</v>
      </c>
    </row>
    <row r="23" spans="1:11" x14ac:dyDescent="0.25">
      <c r="A23" s="5" t="s">
        <v>75</v>
      </c>
      <c r="B23" s="5" t="s">
        <v>26</v>
      </c>
      <c r="C23" s="5" t="s">
        <v>76</v>
      </c>
      <c r="D23" s="11" t="s">
        <v>77</v>
      </c>
      <c r="E23" s="5" t="s">
        <v>37</v>
      </c>
      <c r="F23" s="6">
        <v>3.12</v>
      </c>
      <c r="G23" s="6">
        <v>120.27</v>
      </c>
      <c r="H23" s="6">
        <f t="shared" si="3"/>
        <v>375.24239999999998</v>
      </c>
      <c r="I23" s="6">
        <v>0</v>
      </c>
      <c r="J23" s="6">
        <f t="shared" si="4"/>
        <v>0</v>
      </c>
      <c r="K23" s="6">
        <f t="shared" si="5"/>
        <v>375.24239999999998</v>
      </c>
    </row>
    <row r="24" spans="1:11" x14ac:dyDescent="0.25">
      <c r="A24" s="5" t="s">
        <v>78</v>
      </c>
      <c r="B24" s="5" t="s">
        <v>26</v>
      </c>
      <c r="C24" s="5" t="s">
        <v>79</v>
      </c>
      <c r="D24" s="11" t="s">
        <v>80</v>
      </c>
      <c r="E24" s="5" t="s">
        <v>40</v>
      </c>
      <c r="F24" s="6">
        <v>16</v>
      </c>
      <c r="G24" s="6">
        <v>0</v>
      </c>
      <c r="H24" s="6">
        <f t="shared" ref="H24:H26" si="6">G24*F24</f>
        <v>0</v>
      </c>
      <c r="I24" s="6">
        <v>22.71</v>
      </c>
      <c r="J24" s="6">
        <f t="shared" ref="J24:J26" si="7">I24*F24</f>
        <v>363.36</v>
      </c>
      <c r="K24" s="6">
        <f t="shared" ref="K24:K26" si="8">J24+H24</f>
        <v>363.36</v>
      </c>
    </row>
    <row r="25" spans="1:11" ht="30" x14ac:dyDescent="0.25">
      <c r="A25" s="5" t="s">
        <v>81</v>
      </c>
      <c r="B25" s="5" t="s">
        <v>7</v>
      </c>
      <c r="C25" s="5" t="s">
        <v>82</v>
      </c>
      <c r="D25" s="11" t="s">
        <v>83</v>
      </c>
      <c r="E25" s="5" t="s">
        <v>8</v>
      </c>
      <c r="F25" s="6">
        <v>21.56</v>
      </c>
      <c r="G25" s="6">
        <v>10.63</v>
      </c>
      <c r="H25" s="6">
        <f t="shared" si="6"/>
        <v>229.18280000000001</v>
      </c>
      <c r="I25" s="6">
        <f>30.52-G25</f>
        <v>19.89</v>
      </c>
      <c r="J25" s="6">
        <f t="shared" si="7"/>
        <v>428.82839999999999</v>
      </c>
      <c r="K25" s="6">
        <f t="shared" si="8"/>
        <v>658.01120000000003</v>
      </c>
    </row>
    <row r="26" spans="1:11" ht="45" x14ac:dyDescent="0.25">
      <c r="A26" s="5" t="s">
        <v>84</v>
      </c>
      <c r="B26" s="5" t="s">
        <v>7</v>
      </c>
      <c r="C26" s="5" t="s">
        <v>85</v>
      </c>
      <c r="D26" s="11" t="s">
        <v>86</v>
      </c>
      <c r="E26" s="5" t="s">
        <v>8</v>
      </c>
      <c r="F26" s="6">
        <v>24.12</v>
      </c>
      <c r="G26" s="6">
        <v>10.63</v>
      </c>
      <c r="H26" s="6">
        <f t="shared" si="6"/>
        <v>256.3956</v>
      </c>
      <c r="I26" s="6">
        <f>30.82-G26</f>
        <v>20.189999999999998</v>
      </c>
      <c r="J26" s="6">
        <f t="shared" si="7"/>
        <v>486.98279999999994</v>
      </c>
      <c r="K26" s="6">
        <f t="shared" si="8"/>
        <v>743.37839999999994</v>
      </c>
    </row>
    <row r="27" spans="1:11" s="7" customFormat="1" x14ac:dyDescent="0.25">
      <c r="A27" s="45"/>
      <c r="B27" s="46"/>
      <c r="C27" s="47"/>
      <c r="D27" s="48" t="s">
        <v>53</v>
      </c>
      <c r="E27" s="48"/>
      <c r="F27" s="48"/>
      <c r="G27" s="49">
        <f>SUM(H20:H26)</f>
        <v>3860.5099999999998</v>
      </c>
      <c r="H27" s="50"/>
      <c r="I27" s="49">
        <f>SUM(J20:J26)</f>
        <v>1552.0192</v>
      </c>
      <c r="J27" s="50"/>
      <c r="K27" s="14">
        <f>SUM(K20:K26)</f>
        <v>5412.5291999999999</v>
      </c>
    </row>
    <row r="28" spans="1:11" x14ac:dyDescent="0.25">
      <c r="A28" s="39" t="s">
        <v>43</v>
      </c>
      <c r="B28" s="40"/>
      <c r="C28" s="41"/>
      <c r="D28" s="42" t="s">
        <v>109</v>
      </c>
      <c r="E28" s="43"/>
      <c r="F28" s="43"/>
      <c r="G28" s="43"/>
      <c r="H28" s="43"/>
      <c r="I28" s="43"/>
      <c r="J28" s="43"/>
      <c r="K28" s="44"/>
    </row>
    <row r="29" spans="1:11" ht="30" x14ac:dyDescent="0.25">
      <c r="A29" s="5" t="s">
        <v>88</v>
      </c>
      <c r="B29" s="5" t="s">
        <v>7</v>
      </c>
      <c r="C29" s="5" t="s">
        <v>89</v>
      </c>
      <c r="D29" s="11" t="s">
        <v>90</v>
      </c>
      <c r="E29" s="5" t="s">
        <v>25</v>
      </c>
      <c r="F29" s="6">
        <v>4</v>
      </c>
      <c r="G29" s="6">
        <f>41.34-I29</f>
        <v>26.220000000000006</v>
      </c>
      <c r="H29" s="6">
        <f>G29*F29</f>
        <v>104.88000000000002</v>
      </c>
      <c r="I29" s="6">
        <v>15.12</v>
      </c>
      <c r="J29" s="6">
        <f>I29*F29</f>
        <v>60.48</v>
      </c>
      <c r="K29" s="6">
        <f>J29+H29</f>
        <v>165.36</v>
      </c>
    </row>
    <row r="30" spans="1:11" ht="30" x14ac:dyDescent="0.25">
      <c r="A30" s="5" t="s">
        <v>91</v>
      </c>
      <c r="B30" s="5" t="s">
        <v>7</v>
      </c>
      <c r="C30" s="5" t="s">
        <v>92</v>
      </c>
      <c r="D30" s="11" t="s">
        <v>93</v>
      </c>
      <c r="E30" s="5" t="s">
        <v>25</v>
      </c>
      <c r="F30" s="6">
        <v>12</v>
      </c>
      <c r="G30" s="6">
        <f>51.85-I30</f>
        <v>36.730000000000004</v>
      </c>
      <c r="H30" s="6">
        <f t="shared" ref="H30:H35" si="9">G30*F30</f>
        <v>440.76000000000005</v>
      </c>
      <c r="I30" s="6">
        <v>15.12</v>
      </c>
      <c r="J30" s="6">
        <f t="shared" ref="J30:J35" si="10">I30*F30</f>
        <v>181.44</v>
      </c>
      <c r="K30" s="6">
        <f t="shared" ref="K30:K35" si="11">J30+H30</f>
        <v>622.20000000000005</v>
      </c>
    </row>
    <row r="31" spans="1:11" x14ac:dyDescent="0.25">
      <c r="A31" s="5" t="s">
        <v>94</v>
      </c>
      <c r="B31" s="5" t="s">
        <v>26</v>
      </c>
      <c r="C31" s="5" t="s">
        <v>95</v>
      </c>
      <c r="D31" s="11" t="s">
        <v>96</v>
      </c>
      <c r="E31" s="5" t="s">
        <v>27</v>
      </c>
      <c r="F31" s="6">
        <v>5</v>
      </c>
      <c r="G31" s="6">
        <v>14.35</v>
      </c>
      <c r="H31" s="6">
        <f t="shared" si="9"/>
        <v>71.75</v>
      </c>
      <c r="I31" s="6">
        <v>0</v>
      </c>
      <c r="J31" s="6">
        <f t="shared" si="10"/>
        <v>0</v>
      </c>
      <c r="K31" s="6">
        <f t="shared" si="11"/>
        <v>71.75</v>
      </c>
    </row>
    <row r="32" spans="1:11" ht="30" x14ac:dyDescent="0.25">
      <c r="A32" s="5" t="s">
        <v>97</v>
      </c>
      <c r="B32" s="5" t="s">
        <v>7</v>
      </c>
      <c r="C32" s="5" t="s">
        <v>98</v>
      </c>
      <c r="D32" s="11" t="s">
        <v>99</v>
      </c>
      <c r="E32" s="5" t="s">
        <v>25</v>
      </c>
      <c r="F32" s="6">
        <v>1</v>
      </c>
      <c r="G32" s="6">
        <v>140.18</v>
      </c>
      <c r="H32" s="6">
        <f t="shared" si="9"/>
        <v>140.18</v>
      </c>
      <c r="I32" s="6">
        <f>144.4-G32</f>
        <v>4.2199999999999989</v>
      </c>
      <c r="J32" s="6">
        <f t="shared" si="10"/>
        <v>4.2199999999999989</v>
      </c>
      <c r="K32" s="6">
        <f t="shared" si="11"/>
        <v>144.4</v>
      </c>
    </row>
    <row r="33" spans="1:13" ht="30" x14ac:dyDescent="0.25">
      <c r="A33" s="5" t="s">
        <v>100</v>
      </c>
      <c r="B33" s="5" t="s">
        <v>7</v>
      </c>
      <c r="C33" s="5" t="s">
        <v>101</v>
      </c>
      <c r="D33" s="11" t="s">
        <v>102</v>
      </c>
      <c r="E33" s="5" t="s">
        <v>25</v>
      </c>
      <c r="F33" s="6">
        <v>1</v>
      </c>
      <c r="G33" s="6">
        <v>163.80000000000001</v>
      </c>
      <c r="H33" s="6">
        <f t="shared" si="9"/>
        <v>163.80000000000001</v>
      </c>
      <c r="I33" s="6">
        <f>168.91-G33</f>
        <v>5.1099999999999852</v>
      </c>
      <c r="J33" s="6">
        <f t="shared" si="10"/>
        <v>5.1099999999999852</v>
      </c>
      <c r="K33" s="6">
        <f t="shared" si="11"/>
        <v>168.91</v>
      </c>
    </row>
    <row r="34" spans="1:13" ht="60" x14ac:dyDescent="0.25">
      <c r="A34" s="5" t="s">
        <v>103</v>
      </c>
      <c r="B34" s="5" t="s">
        <v>7</v>
      </c>
      <c r="C34" s="5" t="s">
        <v>104</v>
      </c>
      <c r="D34" s="11" t="s">
        <v>105</v>
      </c>
      <c r="E34" s="5" t="s">
        <v>25</v>
      </c>
      <c r="F34" s="6">
        <v>1</v>
      </c>
      <c r="G34" s="6">
        <f>588.67-I34</f>
        <v>545.34999999999991</v>
      </c>
      <c r="H34" s="6">
        <f t="shared" si="9"/>
        <v>545.34999999999991</v>
      </c>
      <c r="I34" s="6">
        <v>43.32</v>
      </c>
      <c r="J34" s="6">
        <f t="shared" si="10"/>
        <v>43.32</v>
      </c>
      <c r="K34" s="6">
        <f t="shared" si="11"/>
        <v>588.66999999999996</v>
      </c>
    </row>
    <row r="35" spans="1:13" ht="45" x14ac:dyDescent="0.25">
      <c r="A35" s="5" t="s">
        <v>106</v>
      </c>
      <c r="B35" s="5" t="s">
        <v>7</v>
      </c>
      <c r="C35" s="5" t="s">
        <v>107</v>
      </c>
      <c r="D35" s="11" t="s">
        <v>108</v>
      </c>
      <c r="E35" s="5" t="s">
        <v>25</v>
      </c>
      <c r="F35" s="6">
        <v>2</v>
      </c>
      <c r="G35" s="6">
        <f>384.16-I35</f>
        <v>356.97</v>
      </c>
      <c r="H35" s="6">
        <f t="shared" si="9"/>
        <v>713.94</v>
      </c>
      <c r="I35" s="6">
        <v>27.19</v>
      </c>
      <c r="J35" s="6">
        <f t="shared" si="10"/>
        <v>54.38</v>
      </c>
      <c r="K35" s="6">
        <f t="shared" si="11"/>
        <v>768.32</v>
      </c>
    </row>
    <row r="36" spans="1:13" x14ac:dyDescent="0.25">
      <c r="A36" s="45"/>
      <c r="B36" s="46"/>
      <c r="C36" s="47"/>
      <c r="D36" s="48" t="s">
        <v>65</v>
      </c>
      <c r="E36" s="48"/>
      <c r="F36" s="48"/>
      <c r="G36" s="49">
        <f>SUM(H29:H35)</f>
        <v>2180.66</v>
      </c>
      <c r="H36" s="50"/>
      <c r="I36" s="49">
        <f>SUM(J29:J35)</f>
        <v>348.95</v>
      </c>
      <c r="J36" s="50"/>
      <c r="K36" s="14">
        <f>SUM(K29:K35)</f>
        <v>2529.61</v>
      </c>
    </row>
    <row r="37" spans="1:13" x14ac:dyDescent="0.25">
      <c r="A37" s="39" t="s">
        <v>44</v>
      </c>
      <c r="B37" s="40"/>
      <c r="C37" s="41"/>
      <c r="D37" s="42" t="s">
        <v>118</v>
      </c>
      <c r="E37" s="43"/>
      <c r="F37" s="43"/>
      <c r="G37" s="43"/>
      <c r="H37" s="43"/>
      <c r="I37" s="43"/>
      <c r="J37" s="43"/>
      <c r="K37" s="44"/>
    </row>
    <row r="38" spans="1:13" ht="45" x14ac:dyDescent="0.25">
      <c r="A38" s="5" t="s">
        <v>110</v>
      </c>
      <c r="B38" s="5" t="s">
        <v>111</v>
      </c>
      <c r="C38" s="5" t="s">
        <v>39</v>
      </c>
      <c r="D38" s="11" t="s">
        <v>112</v>
      </c>
      <c r="E38" s="5" t="s">
        <v>8</v>
      </c>
      <c r="F38" s="6">
        <v>33.840000000000003</v>
      </c>
      <c r="G38" s="6">
        <v>149.30000000000001</v>
      </c>
      <c r="H38" s="6">
        <f t="shared" ref="H38" si="12">G38*F38</f>
        <v>5052.3120000000008</v>
      </c>
      <c r="I38" s="6">
        <f>248.86-G38</f>
        <v>99.56</v>
      </c>
      <c r="J38" s="6">
        <f t="shared" ref="J38" si="13">I38*F38</f>
        <v>3369.1104000000005</v>
      </c>
      <c r="K38" s="6">
        <f t="shared" ref="K38" si="14">J38+H38</f>
        <v>8421.4224000000013</v>
      </c>
    </row>
    <row r="39" spans="1:13" ht="30" x14ac:dyDescent="0.25">
      <c r="A39" s="5" t="s">
        <v>113</v>
      </c>
      <c r="B39" s="5" t="s">
        <v>26</v>
      </c>
      <c r="C39" s="5" t="s">
        <v>114</v>
      </c>
      <c r="D39" s="11" t="s">
        <v>115</v>
      </c>
      <c r="E39" s="5" t="s">
        <v>37</v>
      </c>
      <c r="F39" s="6">
        <v>33.840000000000003</v>
      </c>
      <c r="G39" s="6">
        <v>10.51</v>
      </c>
      <c r="H39" s="6">
        <f t="shared" ref="H39:H40" si="15">G39*F39</f>
        <v>355.65840000000003</v>
      </c>
      <c r="I39" s="6">
        <v>0</v>
      </c>
      <c r="J39" s="6">
        <f t="shared" ref="J39:J40" si="16">I39*F39</f>
        <v>0</v>
      </c>
      <c r="K39" s="6">
        <f t="shared" ref="K39:K40" si="17">J39+H39</f>
        <v>355.65840000000003</v>
      </c>
    </row>
    <row r="40" spans="1:13" ht="30" x14ac:dyDescent="0.25">
      <c r="A40" s="5" t="s">
        <v>116</v>
      </c>
      <c r="B40" s="5" t="s">
        <v>26</v>
      </c>
      <c r="C40" s="5" t="s">
        <v>38</v>
      </c>
      <c r="D40" s="11" t="s">
        <v>117</v>
      </c>
      <c r="E40" s="5" t="s">
        <v>27</v>
      </c>
      <c r="F40" s="6">
        <v>80</v>
      </c>
      <c r="G40" s="6">
        <v>3.35</v>
      </c>
      <c r="H40" s="6">
        <f t="shared" si="15"/>
        <v>268</v>
      </c>
      <c r="I40" s="6">
        <v>0</v>
      </c>
      <c r="J40" s="6">
        <f t="shared" si="16"/>
        <v>0</v>
      </c>
      <c r="K40" s="6">
        <f t="shared" si="17"/>
        <v>268</v>
      </c>
    </row>
    <row r="41" spans="1:13" x14ac:dyDescent="0.25">
      <c r="A41" s="52"/>
      <c r="B41" s="53"/>
      <c r="C41" s="54"/>
      <c r="D41" s="48" t="s">
        <v>53</v>
      </c>
      <c r="E41" s="48"/>
      <c r="F41" s="48"/>
      <c r="G41" s="49">
        <f>SUM(H38:H40)</f>
        <v>5675.9704000000011</v>
      </c>
      <c r="H41" s="50"/>
      <c r="I41" s="49">
        <f>SUM(J38:J40)</f>
        <v>3369.1104000000005</v>
      </c>
      <c r="J41" s="50"/>
      <c r="K41" s="14">
        <f>SUM(K38:K40)</f>
        <v>9045.0808000000015</v>
      </c>
    </row>
    <row r="42" spans="1:13" x14ac:dyDescent="0.25">
      <c r="A42"/>
      <c r="B42"/>
      <c r="C42"/>
      <c r="D42"/>
      <c r="E42"/>
      <c r="F42"/>
      <c r="G42"/>
      <c r="H42"/>
      <c r="I42"/>
      <c r="J42"/>
      <c r="K42"/>
    </row>
    <row r="43" spans="1:13" x14ac:dyDescent="0.25">
      <c r="A43" s="55" t="s">
        <v>24</v>
      </c>
      <c r="B43" s="56"/>
      <c r="C43" s="56"/>
      <c r="D43" s="56"/>
      <c r="E43" s="56"/>
      <c r="F43" s="57"/>
      <c r="G43" s="58">
        <f>G41+G36+G27+G18+G13</f>
        <v>16372.858</v>
      </c>
      <c r="H43" s="59"/>
      <c r="I43" s="58">
        <f>I41+I36+I27+I18+I13</f>
        <v>8565.1725999999999</v>
      </c>
      <c r="J43" s="59"/>
      <c r="K43" s="15">
        <f>K41+K36+K27+K18+K13</f>
        <v>24938.030599999998</v>
      </c>
      <c r="M43" s="36"/>
    </row>
    <row r="45" spans="1:13" x14ac:dyDescent="0.25">
      <c r="A45" s="32" t="s">
        <v>119</v>
      </c>
      <c r="H45" s="9"/>
    </row>
    <row r="46" spans="1:13" x14ac:dyDescent="0.25">
      <c r="A46" s="32" t="s">
        <v>120</v>
      </c>
    </row>
    <row r="47" spans="1:13" x14ac:dyDescent="0.25">
      <c r="A47" s="32"/>
    </row>
    <row r="48" spans="1:13" x14ac:dyDescent="0.25">
      <c r="K48" s="34" t="s">
        <v>121</v>
      </c>
    </row>
    <row r="53" spans="4:4" x14ac:dyDescent="0.25">
      <c r="D53" s="33" t="s">
        <v>45</v>
      </c>
    </row>
    <row r="54" spans="4:4" x14ac:dyDescent="0.25">
      <c r="D54" s="33" t="s">
        <v>46</v>
      </c>
    </row>
    <row r="55" spans="4:4" x14ac:dyDescent="0.25">
      <c r="D55" s="33" t="s">
        <v>47</v>
      </c>
    </row>
  </sheetData>
  <mergeCells count="48">
    <mergeCell ref="A43:F43"/>
    <mergeCell ref="G43:H43"/>
    <mergeCell ref="I43:J43"/>
    <mergeCell ref="A6:K6"/>
    <mergeCell ref="A1:K1"/>
    <mergeCell ref="A9:A10"/>
    <mergeCell ref="B9:B10"/>
    <mergeCell ref="C9:C10"/>
    <mergeCell ref="D9:D10"/>
    <mergeCell ref="E9:E10"/>
    <mergeCell ref="F9:F10"/>
    <mergeCell ref="A3:D3"/>
    <mergeCell ref="A4:D4"/>
    <mergeCell ref="A5:D5"/>
    <mergeCell ref="A7:D7"/>
    <mergeCell ref="A14:C14"/>
    <mergeCell ref="D14:K14"/>
    <mergeCell ref="G9:H9"/>
    <mergeCell ref="I9:J9"/>
    <mergeCell ref="K9:K10"/>
    <mergeCell ref="D13:F13"/>
    <mergeCell ref="G13:H13"/>
    <mergeCell ref="I13:J13"/>
    <mergeCell ref="A13:C13"/>
    <mergeCell ref="A11:C11"/>
    <mergeCell ref="D11:K11"/>
    <mergeCell ref="A19:C19"/>
    <mergeCell ref="D19:K19"/>
    <mergeCell ref="A18:C18"/>
    <mergeCell ref="D18:F18"/>
    <mergeCell ref="G18:H18"/>
    <mergeCell ref="I18:J18"/>
    <mergeCell ref="A41:C41"/>
    <mergeCell ref="D41:F41"/>
    <mergeCell ref="G41:H41"/>
    <mergeCell ref="I41:J41"/>
    <mergeCell ref="A27:C27"/>
    <mergeCell ref="D27:F27"/>
    <mergeCell ref="G27:H27"/>
    <mergeCell ref="I27:J27"/>
    <mergeCell ref="A28:C28"/>
    <mergeCell ref="D28:K28"/>
    <mergeCell ref="A36:C36"/>
    <mergeCell ref="D36:F36"/>
    <mergeCell ref="G36:H36"/>
    <mergeCell ref="I36:J36"/>
    <mergeCell ref="A37:C37"/>
    <mergeCell ref="D37:K37"/>
  </mergeCells>
  <pageMargins left="0.70866141732283472" right="0.70866141732283472" top="0.86614173228346458" bottom="0.74803149606299213" header="0.31496062992125984" footer="0.31496062992125984"/>
  <pageSetup paperSize="9" scale="72" fitToHeight="0" orientation="landscape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Normal="100" workbookViewId="0">
      <selection activeCell="D17" sqref="D17"/>
    </sheetView>
  </sheetViews>
  <sheetFormatPr defaultRowHeight="15" x14ac:dyDescent="0.25"/>
  <cols>
    <col min="1" max="1" width="7.140625" customWidth="1"/>
    <col min="2" max="2" width="30.28515625" customWidth="1"/>
    <col min="3" max="3" width="15.28515625" style="3" customWidth="1"/>
    <col min="4" max="4" width="6.85546875" style="2" customWidth="1"/>
    <col min="5" max="5" width="15.28515625" style="3" customWidth="1"/>
    <col min="6" max="6" width="7.28515625" style="2" customWidth="1"/>
    <col min="7" max="7" width="15.28515625" style="3" customWidth="1"/>
    <col min="8" max="8" width="7.140625" style="2" customWidth="1"/>
    <col min="9" max="9" width="15.28515625" style="3" customWidth="1"/>
    <col min="10" max="10" width="8.140625" style="2" customWidth="1"/>
    <col min="11" max="11" width="15.28515625" style="3" customWidth="1"/>
  </cols>
  <sheetData>
    <row r="1" spans="1:11" ht="21" x14ac:dyDescent="0.35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1" x14ac:dyDescent="0.25">
      <c r="A3" s="64" t="s">
        <v>9</v>
      </c>
      <c r="B3" s="64"/>
      <c r="C3" s="64"/>
      <c r="D3" s="64"/>
    </row>
    <row r="4" spans="1:11" x14ac:dyDescent="0.25">
      <c r="A4" s="64" t="s">
        <v>122</v>
      </c>
      <c r="B4" s="64"/>
      <c r="C4" s="64"/>
      <c r="D4" s="64"/>
    </row>
    <row r="5" spans="1:11" x14ac:dyDescent="0.25">
      <c r="A5" s="64" t="s">
        <v>34</v>
      </c>
      <c r="B5" s="64"/>
      <c r="C5" s="64"/>
      <c r="D5" s="64"/>
    </row>
    <row r="6" spans="1:11" x14ac:dyDescent="0.25">
      <c r="A6" s="65" t="s">
        <v>48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x14ac:dyDescent="0.25">
      <c r="A7" s="65" t="s">
        <v>35</v>
      </c>
      <c r="B7" s="65"/>
      <c r="C7" s="65"/>
      <c r="D7" s="65"/>
    </row>
    <row r="9" spans="1:11" ht="15" customHeight="1" x14ac:dyDescent="0.25">
      <c r="A9" s="70" t="s">
        <v>0</v>
      </c>
      <c r="B9" s="70" t="s">
        <v>3</v>
      </c>
      <c r="C9" s="71" t="s">
        <v>14</v>
      </c>
      <c r="D9" s="72" t="s">
        <v>124</v>
      </c>
      <c r="E9" s="72"/>
      <c r="F9" s="72" t="s">
        <v>125</v>
      </c>
      <c r="G9" s="72"/>
      <c r="H9" s="72" t="s">
        <v>126</v>
      </c>
      <c r="I9" s="72"/>
      <c r="J9" s="72" t="s">
        <v>22</v>
      </c>
      <c r="K9" s="72"/>
    </row>
    <row r="10" spans="1:11" x14ac:dyDescent="0.25">
      <c r="A10" s="70"/>
      <c r="B10" s="70" t="s">
        <v>6</v>
      </c>
      <c r="C10" s="71"/>
      <c r="D10" s="24" t="s">
        <v>20</v>
      </c>
      <c r="E10" s="25" t="s">
        <v>21</v>
      </c>
      <c r="F10" s="24" t="s">
        <v>20</v>
      </c>
      <c r="G10" s="25" t="s">
        <v>21</v>
      </c>
      <c r="H10" s="24" t="s">
        <v>20</v>
      </c>
      <c r="I10" s="25" t="s">
        <v>21</v>
      </c>
      <c r="J10" s="24" t="s">
        <v>20</v>
      </c>
      <c r="K10" s="25" t="s">
        <v>21</v>
      </c>
    </row>
    <row r="11" spans="1:11" s="30" customFormat="1" x14ac:dyDescent="0.25">
      <c r="A11" s="16" t="str">
        <f>ORCAMENTO!A11</f>
        <v>1.</v>
      </c>
      <c r="B11" s="23" t="str">
        <f>ORCAMENTO!D11</f>
        <v>SERVIÇOS INICIAIS</v>
      </c>
      <c r="C11" s="18">
        <f>ORCAMENTO!K13</f>
        <v>305.53199999999998</v>
      </c>
      <c r="D11" s="28">
        <v>1</v>
      </c>
      <c r="E11" s="29">
        <f t="shared" ref="E11:E15" si="0">D11*C11</f>
        <v>305.53199999999998</v>
      </c>
      <c r="F11" s="28">
        <v>0</v>
      </c>
      <c r="G11" s="29">
        <f t="shared" ref="G11:G15" si="1">F11*C11</f>
        <v>0</v>
      </c>
      <c r="H11" s="28">
        <v>0</v>
      </c>
      <c r="I11" s="29">
        <f t="shared" ref="I11:I15" si="2">H11*C11</f>
        <v>0</v>
      </c>
      <c r="J11" s="28">
        <f>D11+F11+H11</f>
        <v>1</v>
      </c>
      <c r="K11" s="29">
        <f>E11+G11+I11</f>
        <v>305.53199999999998</v>
      </c>
    </row>
    <row r="12" spans="1:11" s="30" customFormat="1" x14ac:dyDescent="0.25">
      <c r="A12" s="16" t="str">
        <f>ORCAMENTO!A14</f>
        <v>2.</v>
      </c>
      <c r="B12" s="23" t="str">
        <f>ORCAMENTO!D14</f>
        <v>ALVENARIAS</v>
      </c>
      <c r="C12" s="18">
        <f>ORCAMENTO!K18</f>
        <v>7645.2785999999996</v>
      </c>
      <c r="D12" s="28">
        <v>0.75</v>
      </c>
      <c r="E12" s="29">
        <f t="shared" si="0"/>
        <v>5733.9589500000002</v>
      </c>
      <c r="F12" s="28">
        <v>0.25</v>
      </c>
      <c r="G12" s="29">
        <f t="shared" si="1"/>
        <v>1911.3196499999999</v>
      </c>
      <c r="H12" s="28">
        <v>0</v>
      </c>
      <c r="I12" s="29">
        <f t="shared" si="2"/>
        <v>0</v>
      </c>
      <c r="J12" s="28">
        <f t="shared" ref="J12:J15" si="3">D12+F12+H12</f>
        <v>1</v>
      </c>
      <c r="K12" s="29">
        <f t="shared" ref="K12:K15" si="4">E12+G12+I12</f>
        <v>7645.2785999999996</v>
      </c>
    </row>
    <row r="13" spans="1:11" s="30" customFormat="1" x14ac:dyDescent="0.25">
      <c r="A13" s="16" t="str">
        <f>ORCAMENTO!A19</f>
        <v>3.</v>
      </c>
      <c r="B13" s="23" t="str">
        <f>ORCAMENTO!D19</f>
        <v>ESQUADRIAS</v>
      </c>
      <c r="C13" s="18">
        <f>ORCAMENTO!K27</f>
        <v>5412.5291999999999</v>
      </c>
      <c r="D13" s="28">
        <v>0.5</v>
      </c>
      <c r="E13" s="29">
        <f t="shared" si="0"/>
        <v>2706.2646</v>
      </c>
      <c r="F13" s="28">
        <v>0.5</v>
      </c>
      <c r="G13" s="29">
        <f t="shared" si="1"/>
        <v>2706.2646</v>
      </c>
      <c r="H13" s="28">
        <v>0</v>
      </c>
      <c r="I13" s="29">
        <f t="shared" si="2"/>
        <v>0</v>
      </c>
      <c r="J13" s="28">
        <f t="shared" si="3"/>
        <v>1</v>
      </c>
      <c r="K13" s="29">
        <f t="shared" si="4"/>
        <v>5412.5291999999999</v>
      </c>
    </row>
    <row r="14" spans="1:11" s="30" customFormat="1" ht="30" x14ac:dyDescent="0.25">
      <c r="A14" s="16" t="str">
        <f>ORCAMENTO!A28</f>
        <v>4.</v>
      </c>
      <c r="B14" s="23" t="str">
        <f>ORCAMENTO!D28</f>
        <v>INSTALAÇÕES E EQUIPAMENTOS</v>
      </c>
      <c r="C14" s="18">
        <f>ORCAMENTO!K36</f>
        <v>2529.61</v>
      </c>
      <c r="D14" s="28">
        <v>0</v>
      </c>
      <c r="E14" s="29">
        <f t="shared" si="0"/>
        <v>0</v>
      </c>
      <c r="F14" s="28">
        <v>0.25</v>
      </c>
      <c r="G14" s="29">
        <f t="shared" si="1"/>
        <v>632.40250000000003</v>
      </c>
      <c r="H14" s="28">
        <v>0.75</v>
      </c>
      <c r="I14" s="29">
        <f t="shared" si="2"/>
        <v>1897.2075</v>
      </c>
      <c r="J14" s="28">
        <f t="shared" si="3"/>
        <v>1</v>
      </c>
      <c r="K14" s="29">
        <f t="shared" si="4"/>
        <v>2529.61</v>
      </c>
    </row>
    <row r="15" spans="1:11" s="30" customFormat="1" x14ac:dyDescent="0.25">
      <c r="A15" s="16" t="str">
        <f>ORCAMENTO!A37</f>
        <v>5.</v>
      </c>
      <c r="B15" s="23" t="str">
        <f>ORCAMENTO!D37</f>
        <v>GRADES</v>
      </c>
      <c r="C15" s="18">
        <f>ORCAMENTO!K41</f>
        <v>9045.0808000000015</v>
      </c>
      <c r="D15" s="28">
        <v>0</v>
      </c>
      <c r="E15" s="29">
        <f t="shared" si="0"/>
        <v>0</v>
      </c>
      <c r="F15" s="28">
        <v>0.25</v>
      </c>
      <c r="G15" s="29">
        <f t="shared" si="1"/>
        <v>2261.2702000000004</v>
      </c>
      <c r="H15" s="28">
        <v>0.75</v>
      </c>
      <c r="I15" s="29">
        <f t="shared" si="2"/>
        <v>6783.8106000000007</v>
      </c>
      <c r="J15" s="28">
        <f t="shared" si="3"/>
        <v>1</v>
      </c>
      <c r="K15" s="29">
        <f t="shared" si="4"/>
        <v>9045.0808000000015</v>
      </c>
    </row>
    <row r="16" spans="1:11" s="1" customFormat="1" x14ac:dyDescent="0.25">
      <c r="A16" s="67" t="s">
        <v>16</v>
      </c>
      <c r="B16" s="68"/>
      <c r="C16" s="26">
        <f>SUM(C11:C15)</f>
        <v>24938.030600000002</v>
      </c>
      <c r="D16" s="27">
        <f>E16/$C$16</f>
        <v>0.35069952757215717</v>
      </c>
      <c r="E16" s="26">
        <f>SUM(E11:E15)</f>
        <v>8745.7555499999999</v>
      </c>
      <c r="F16" s="27">
        <f>G16/$C$16</f>
        <v>0.30119687759144864</v>
      </c>
      <c r="G16" s="26">
        <f>SUM(G11:G15)</f>
        <v>7511.2569500000009</v>
      </c>
      <c r="H16" s="27">
        <f>I16/$C$16</f>
        <v>0.34810359483639419</v>
      </c>
      <c r="I16" s="26">
        <f>SUM(I11:I15)</f>
        <v>8681.0181000000011</v>
      </c>
      <c r="J16" s="27">
        <f>D16+F16+H16</f>
        <v>1</v>
      </c>
      <c r="K16" s="26">
        <f>SUM(K11:K15)</f>
        <v>24938.030600000002</v>
      </c>
    </row>
    <row r="19" spans="1:11" s="20" customFormat="1" x14ac:dyDescent="0.25">
      <c r="A19" s="17"/>
      <c r="D19" s="10"/>
      <c r="F19" s="8"/>
      <c r="G19" s="8"/>
      <c r="I19" s="8"/>
      <c r="K19" s="35" t="s">
        <v>127</v>
      </c>
    </row>
    <row r="20" spans="1:11" s="20" customFormat="1" x14ac:dyDescent="0.25">
      <c r="A20" s="17"/>
      <c r="D20" s="10"/>
      <c r="F20" s="8"/>
      <c r="G20" s="8"/>
      <c r="H20" s="8"/>
      <c r="I20" s="8"/>
    </row>
    <row r="21" spans="1:11" s="20" customFormat="1" x14ac:dyDescent="0.25">
      <c r="D21" s="10"/>
      <c r="F21" s="8"/>
      <c r="G21" s="8"/>
      <c r="H21" s="8"/>
      <c r="I21" s="8"/>
    </row>
    <row r="22" spans="1:11" s="20" customFormat="1" x14ac:dyDescent="0.25">
      <c r="A22" s="33"/>
      <c r="B22" s="33"/>
      <c r="C22" s="33"/>
      <c r="D22" s="10"/>
      <c r="E22" s="33"/>
      <c r="F22" s="8"/>
      <c r="G22" s="8"/>
      <c r="H22" s="8"/>
      <c r="I22" s="8"/>
      <c r="J22" s="33"/>
      <c r="K22" s="33"/>
    </row>
    <row r="23" spans="1:11" s="20" customFormat="1" x14ac:dyDescent="0.25">
      <c r="A23" s="33"/>
      <c r="B23" s="33"/>
      <c r="C23" s="33"/>
      <c r="D23" s="10"/>
      <c r="E23" s="33"/>
      <c r="F23" s="8"/>
      <c r="G23" s="8"/>
      <c r="H23" s="8"/>
      <c r="I23" s="8"/>
      <c r="J23" s="33"/>
      <c r="K23" s="33"/>
    </row>
    <row r="24" spans="1:11" s="20" customFormat="1" x14ac:dyDescent="0.25">
      <c r="A24" s="33"/>
      <c r="B24" s="33"/>
      <c r="C24" s="33"/>
      <c r="D24" s="10"/>
      <c r="E24" s="33"/>
      <c r="F24" s="8"/>
      <c r="G24" s="8"/>
      <c r="H24" s="8"/>
      <c r="I24" s="8"/>
      <c r="J24" s="33"/>
      <c r="K24" s="33"/>
    </row>
    <row r="25" spans="1:11" s="20" customFormat="1" x14ac:dyDescent="0.25">
      <c r="D25" s="10"/>
      <c r="F25" s="8"/>
      <c r="G25" s="8"/>
      <c r="H25" s="8"/>
      <c r="I25" s="8"/>
    </row>
    <row r="26" spans="1:11" x14ac:dyDescent="0.25">
      <c r="A26" s="20"/>
      <c r="B26" s="20"/>
      <c r="C26" s="20"/>
      <c r="D26" s="10"/>
      <c r="E26" s="20"/>
      <c r="F26" s="8"/>
      <c r="G26" s="8"/>
      <c r="H26" s="8"/>
      <c r="I26" s="8"/>
      <c r="J26" s="20"/>
      <c r="K26" s="20"/>
    </row>
    <row r="27" spans="1:11" x14ac:dyDescent="0.25">
      <c r="A27" s="20"/>
      <c r="B27" s="12" t="s">
        <v>17</v>
      </c>
      <c r="C27" s="10"/>
      <c r="D27" s="20"/>
      <c r="E27" s="20"/>
      <c r="F27" s="20"/>
      <c r="G27" s="19" t="s">
        <v>18</v>
      </c>
      <c r="H27" s="8"/>
      <c r="I27" s="8"/>
      <c r="J27" s="20"/>
      <c r="K27" s="20"/>
    </row>
    <row r="28" spans="1:11" x14ac:dyDescent="0.25">
      <c r="A28" s="20"/>
      <c r="B28" s="20"/>
      <c r="C28" s="20"/>
      <c r="D28" s="10"/>
      <c r="E28" s="20"/>
      <c r="F28" s="8"/>
      <c r="G28" s="8"/>
      <c r="H28" s="8"/>
      <c r="I28" s="8"/>
      <c r="J28" s="20"/>
      <c r="K28" s="20"/>
    </row>
    <row r="29" spans="1:11" x14ac:dyDescent="0.25">
      <c r="C29" s="8"/>
      <c r="D29" s="20"/>
      <c r="E29" s="13"/>
      <c r="F29" s="20"/>
    </row>
  </sheetData>
  <mergeCells count="14">
    <mergeCell ref="A5:D5"/>
    <mergeCell ref="A7:D7"/>
    <mergeCell ref="A16:B16"/>
    <mergeCell ref="A1:K1"/>
    <mergeCell ref="A9:A10"/>
    <mergeCell ref="B9:B10"/>
    <mergeCell ref="C9:C10"/>
    <mergeCell ref="D9:E9"/>
    <mergeCell ref="F9:G9"/>
    <mergeCell ref="H9:I9"/>
    <mergeCell ref="J9:K9"/>
    <mergeCell ref="A3:D3"/>
    <mergeCell ref="A4:D4"/>
    <mergeCell ref="A6:K6"/>
  </mergeCells>
  <pageMargins left="0.51181102362204722" right="0.51181102362204722" top="0.78740157480314965" bottom="0.78740157480314965" header="0.31496062992125984" footer="0.31496062992125984"/>
  <pageSetup paperSize="9" scale="94" orientation="landscape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PROPOSTA</vt:lpstr>
      <vt:lpstr>ORCAMENTO</vt:lpstr>
      <vt:lpstr>CRONOGRAMA</vt:lpstr>
      <vt:lpstr>CRONOGRAMA!Titulos_de_impressao</vt:lpstr>
      <vt:lpstr>ORCAMENTO!Titulos_de_impressao</vt:lpstr>
      <vt:lpstr>PROPOSTA!Titulos_de_impressao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2024-01-05T17:13:42Z</cp:lastPrinted>
  <dcterms:created xsi:type="dcterms:W3CDTF">2023-02-15T17:49:00Z</dcterms:created>
  <dcterms:modified xsi:type="dcterms:W3CDTF">2024-01-05T17:16:34Z</dcterms:modified>
</cp:coreProperties>
</file>